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Филиал ИЭ_ТЭЦ-10\0_2021\К_Ремонт тепловой изоляции К-5,6,11,12,Т-3,6 (2033)\1.1. Приложения к заявке\1.1.3 ТЗ, ДВ, график\"/>
    </mc:Choice>
  </mc:AlternateContent>
  <bookViews>
    <workbookView xWindow="0" yWindow="0" windowWidth="16452" windowHeight="12252"/>
  </bookViews>
  <sheets>
    <sheet name="Лист1" sheetId="1" r:id="rId1"/>
  </sheets>
  <definedNames>
    <definedName name="_xlnm._FilterDatabase" localSheetId="0" hidden="1">Лист1!$A$24:$P$422</definedName>
    <definedName name="_xlnm.Print_Titles" localSheetId="0">Лист1!$24:$24</definedName>
    <definedName name="_xlnm.Print_Area" localSheetId="0">Лист1!$A$1:$P$432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3" i="1" l="1"/>
  <c r="I304" i="1" s="1"/>
  <c r="I309" i="1" s="1"/>
  <c r="I310" i="1" s="1"/>
  <c r="J303" i="1"/>
  <c r="J304" i="1" s="1"/>
  <c r="C304" i="1"/>
  <c r="D304" i="1"/>
  <c r="D307" i="1" s="1"/>
  <c r="E304" i="1"/>
  <c r="E307" i="1" s="1"/>
  <c r="E305" i="1" s="1"/>
  <c r="H304" i="1"/>
  <c r="H307" i="1"/>
  <c r="H305" i="1" s="1"/>
  <c r="E299" i="1"/>
  <c r="E289" i="1" s="1"/>
  <c r="D296" i="1"/>
  <c r="C296" i="1"/>
  <c r="H295" i="1"/>
  <c r="H290" i="1" s="1"/>
  <c r="H293" i="1" s="1"/>
  <c r="H291" i="1" s="1"/>
  <c r="F295" i="1"/>
  <c r="D295" i="1"/>
  <c r="C295" i="1"/>
  <c r="D293" i="1"/>
  <c r="C293" i="1"/>
  <c r="F290" i="1"/>
  <c r="D290" i="1"/>
  <c r="C290" i="1"/>
  <c r="E287" i="1"/>
  <c r="I287" i="1" s="1"/>
  <c r="E285" i="1"/>
  <c r="D283" i="1"/>
  <c r="C283" i="1"/>
  <c r="H282" i="1"/>
  <c r="H277" i="1" s="1"/>
  <c r="H280" i="1" s="1"/>
  <c r="F282" i="1"/>
  <c r="D282" i="1"/>
  <c r="C282" i="1"/>
  <c r="D280" i="1"/>
  <c r="C280" i="1"/>
  <c r="F277" i="1"/>
  <c r="D277" i="1"/>
  <c r="C277" i="1"/>
  <c r="E274" i="1"/>
  <c r="I274" i="1" s="1"/>
  <c r="O275" i="1" s="1"/>
  <c r="E271" i="1"/>
  <c r="I271" i="1" s="1"/>
  <c r="I270" i="1" s="1"/>
  <c r="D268" i="1"/>
  <c r="C268" i="1"/>
  <c r="H267" i="1"/>
  <c r="H264" i="1" s="1"/>
  <c r="H265" i="1" s="1"/>
  <c r="F267" i="1"/>
  <c r="D267" i="1"/>
  <c r="C267" i="1"/>
  <c r="D265" i="1"/>
  <c r="C265" i="1"/>
  <c r="F264" i="1"/>
  <c r="D264" i="1"/>
  <c r="C264" i="1"/>
  <c r="E261" i="1"/>
  <c r="I261" i="1" s="1"/>
  <c r="O261" i="1" s="1"/>
  <c r="E259" i="1"/>
  <c r="I259" i="1" s="1"/>
  <c r="E257" i="1"/>
  <c r="D255" i="1"/>
  <c r="C255" i="1"/>
  <c r="H254" i="1"/>
  <c r="H251" i="1" s="1"/>
  <c r="F254" i="1"/>
  <c r="D254" i="1"/>
  <c r="C254" i="1"/>
  <c r="H252" i="1"/>
  <c r="D252" i="1"/>
  <c r="C252" i="1"/>
  <c r="F251" i="1"/>
  <c r="D251" i="1"/>
  <c r="C251" i="1"/>
  <c r="E248" i="1"/>
  <c r="E242" i="1" s="1"/>
  <c r="D246" i="1"/>
  <c r="C246" i="1"/>
  <c r="H245" i="1"/>
  <c r="H242" i="1" s="1"/>
  <c r="H243" i="1" s="1"/>
  <c r="F245" i="1"/>
  <c r="D245" i="1"/>
  <c r="C245" i="1"/>
  <c r="D243" i="1"/>
  <c r="C243" i="1"/>
  <c r="F242" i="1"/>
  <c r="D242" i="1"/>
  <c r="C242" i="1"/>
  <c r="E241" i="1"/>
  <c r="I241" i="1" s="1"/>
  <c r="E237" i="1"/>
  <c r="E228" i="1" s="1"/>
  <c r="D235" i="1"/>
  <c r="C235" i="1"/>
  <c r="H234" i="1"/>
  <c r="H229" i="1" s="1"/>
  <c r="F234" i="1"/>
  <c r="D234" i="1"/>
  <c r="C234" i="1"/>
  <c r="D232" i="1"/>
  <c r="C232" i="1"/>
  <c r="F229" i="1"/>
  <c r="D229" i="1"/>
  <c r="C229" i="1"/>
  <c r="E226" i="1"/>
  <c r="E218" i="1" s="1"/>
  <c r="I218" i="1" s="1"/>
  <c r="D223" i="1"/>
  <c r="C223" i="1"/>
  <c r="H222" i="1"/>
  <c r="H219" i="1" s="1"/>
  <c r="H220" i="1" s="1"/>
  <c r="F222" i="1"/>
  <c r="D222" i="1"/>
  <c r="C222" i="1"/>
  <c r="D220" i="1"/>
  <c r="C220" i="1"/>
  <c r="F219" i="1"/>
  <c r="D219" i="1"/>
  <c r="C219" i="1"/>
  <c r="E216" i="1"/>
  <c r="I216" i="1" s="1"/>
  <c r="D214" i="1"/>
  <c r="C214" i="1"/>
  <c r="H213" i="1"/>
  <c r="H210" i="1" s="1"/>
  <c r="H211" i="1" s="1"/>
  <c r="F213" i="1"/>
  <c r="D213" i="1"/>
  <c r="C213" i="1"/>
  <c r="D211" i="1"/>
  <c r="C211" i="1"/>
  <c r="F210" i="1"/>
  <c r="D210" i="1"/>
  <c r="C210" i="1"/>
  <c r="E209" i="1"/>
  <c r="E210" i="1" s="1"/>
  <c r="E207" i="1"/>
  <c r="I207" i="1" s="1"/>
  <c r="O207" i="1" s="1"/>
  <c r="D204" i="1"/>
  <c r="C204" i="1"/>
  <c r="H203" i="1"/>
  <c r="H200" i="1" s="1"/>
  <c r="H201" i="1" s="1"/>
  <c r="F203" i="1"/>
  <c r="D203" i="1"/>
  <c r="C203" i="1"/>
  <c r="D201" i="1"/>
  <c r="C201" i="1"/>
  <c r="F200" i="1"/>
  <c r="D200" i="1"/>
  <c r="C200" i="1"/>
  <c r="E199" i="1"/>
  <c r="E197" i="1"/>
  <c r="I197" i="1" s="1"/>
  <c r="E195" i="1"/>
  <c r="I195" i="1" s="1"/>
  <c r="D193" i="1"/>
  <c r="C193" i="1"/>
  <c r="H192" i="1"/>
  <c r="H189" i="1" s="1"/>
  <c r="H190" i="1" s="1"/>
  <c r="F192" i="1"/>
  <c r="D192" i="1"/>
  <c r="C192" i="1"/>
  <c r="D190" i="1"/>
  <c r="C190" i="1"/>
  <c r="F189" i="1"/>
  <c r="D189" i="1"/>
  <c r="C189" i="1"/>
  <c r="E186" i="1"/>
  <c r="I186" i="1" s="1"/>
  <c r="I185" i="1" s="1"/>
  <c r="E183" i="1"/>
  <c r="I183" i="1" s="1"/>
  <c r="O183" i="1" s="1"/>
  <c r="D180" i="1"/>
  <c r="C180" i="1"/>
  <c r="H179" i="1"/>
  <c r="H176" i="1" s="1"/>
  <c r="H177" i="1" s="1"/>
  <c r="F179" i="1"/>
  <c r="D179" i="1"/>
  <c r="C179" i="1"/>
  <c r="D177" i="1"/>
  <c r="C177" i="1"/>
  <c r="F176" i="1"/>
  <c r="D176" i="1"/>
  <c r="C176" i="1"/>
  <c r="E173" i="1"/>
  <c r="I173" i="1" s="1"/>
  <c r="E171" i="1"/>
  <c r="I171" i="1" s="1"/>
  <c r="D169" i="1"/>
  <c r="C169" i="1"/>
  <c r="H168" i="1"/>
  <c r="H165" i="1" s="1"/>
  <c r="H166" i="1" s="1"/>
  <c r="F168" i="1"/>
  <c r="D168" i="1"/>
  <c r="C168" i="1"/>
  <c r="D166" i="1"/>
  <c r="C166" i="1"/>
  <c r="F165" i="1"/>
  <c r="D165" i="1"/>
  <c r="C165" i="1"/>
  <c r="J109" i="1"/>
  <c r="E95" i="1"/>
  <c r="I95" i="1" s="1"/>
  <c r="D93" i="1"/>
  <c r="C93" i="1"/>
  <c r="H92" i="1"/>
  <c r="H87" i="1" s="1"/>
  <c r="H90" i="1" s="1"/>
  <c r="F92" i="1"/>
  <c r="D92" i="1"/>
  <c r="C92" i="1"/>
  <c r="E88" i="1"/>
  <c r="D90" i="1"/>
  <c r="D88" i="1" s="1"/>
  <c r="C90" i="1"/>
  <c r="C88" i="1" s="1"/>
  <c r="F87" i="1"/>
  <c r="D87" i="1"/>
  <c r="C87" i="1"/>
  <c r="E84" i="1"/>
  <c r="I84" i="1" s="1"/>
  <c r="D82" i="1"/>
  <c r="C82" i="1"/>
  <c r="H81" i="1"/>
  <c r="H78" i="1" s="1"/>
  <c r="H79" i="1" s="1"/>
  <c r="F81" i="1"/>
  <c r="D81" i="1"/>
  <c r="C81" i="1"/>
  <c r="D79" i="1"/>
  <c r="C79" i="1"/>
  <c r="F78" i="1"/>
  <c r="D78" i="1"/>
  <c r="C78" i="1"/>
  <c r="I182" i="1" l="1"/>
  <c r="I206" i="1"/>
  <c r="I273" i="1"/>
  <c r="E263" i="1"/>
  <c r="E264" i="1" s="1"/>
  <c r="E268" i="1" s="1"/>
  <c r="J268" i="1" s="1"/>
  <c r="E276" i="1"/>
  <c r="E277" i="1" s="1"/>
  <c r="O287" i="1"/>
  <c r="O288" i="1"/>
  <c r="I248" i="1"/>
  <c r="J307" i="1"/>
  <c r="O308" i="1" s="1"/>
  <c r="E250" i="1"/>
  <c r="I250" i="1" s="1"/>
  <c r="O310" i="1"/>
  <c r="O311" i="1"/>
  <c r="O217" i="1"/>
  <c r="O216" i="1"/>
  <c r="E86" i="1"/>
  <c r="J86" i="1" s="1"/>
  <c r="I257" i="1"/>
  <c r="O258" i="1" s="1"/>
  <c r="H278" i="1"/>
  <c r="E77" i="1"/>
  <c r="I77" i="1" s="1"/>
  <c r="I226" i="1"/>
  <c r="J241" i="1"/>
  <c r="E245" i="1"/>
  <c r="E243" i="1"/>
  <c r="E246" i="1"/>
  <c r="J246" i="1" s="1"/>
  <c r="O262" i="1"/>
  <c r="O260" i="1"/>
  <c r="O259" i="1"/>
  <c r="E267" i="1"/>
  <c r="I289" i="1"/>
  <c r="E290" i="1"/>
  <c r="J289" i="1"/>
  <c r="O274" i="1"/>
  <c r="I299" i="1"/>
  <c r="I298" i="1" s="1"/>
  <c r="I285" i="1"/>
  <c r="O187" i="1"/>
  <c r="O186" i="1"/>
  <c r="E188" i="1"/>
  <c r="E189" i="1" s="1"/>
  <c r="E219" i="1"/>
  <c r="E222" i="1" s="1"/>
  <c r="E87" i="1"/>
  <c r="E92" i="1" s="1"/>
  <c r="E175" i="1"/>
  <c r="J175" i="1" s="1"/>
  <c r="O196" i="1"/>
  <c r="J218" i="1"/>
  <c r="H232" i="1"/>
  <c r="H230" i="1" s="1"/>
  <c r="E164" i="1"/>
  <c r="O208" i="1"/>
  <c r="O174" i="1"/>
  <c r="O173" i="1"/>
  <c r="E200" i="1"/>
  <c r="J199" i="1"/>
  <c r="I199" i="1"/>
  <c r="O172" i="1"/>
  <c r="O171" i="1"/>
  <c r="O184" i="1"/>
  <c r="O198" i="1"/>
  <c r="O197" i="1"/>
  <c r="E213" i="1"/>
  <c r="E211" i="1"/>
  <c r="E214" i="1"/>
  <c r="J214" i="1" s="1"/>
  <c r="E229" i="1"/>
  <c r="J228" i="1"/>
  <c r="I228" i="1"/>
  <c r="I209" i="1"/>
  <c r="I237" i="1"/>
  <c r="J209" i="1"/>
  <c r="O96" i="1"/>
  <c r="O95" i="1"/>
  <c r="O84" i="1"/>
  <c r="O85" i="1"/>
  <c r="H88" i="1"/>
  <c r="E78" i="1"/>
  <c r="I276" i="1" l="1"/>
  <c r="E265" i="1"/>
  <c r="I263" i="1"/>
  <c r="O226" i="1"/>
  <c r="I225" i="1"/>
  <c r="I86" i="1"/>
  <c r="O227" i="1"/>
  <c r="J250" i="1"/>
  <c r="J77" i="1"/>
  <c r="J263" i="1"/>
  <c r="J265" i="1" s="1"/>
  <c r="O265" i="1" s="1"/>
  <c r="E223" i="1"/>
  <c r="J223" i="1" s="1"/>
  <c r="J220" i="1" s="1"/>
  <c r="O221" i="1" s="1"/>
  <c r="J276" i="1"/>
  <c r="O249" i="1"/>
  <c r="O248" i="1"/>
  <c r="J305" i="1"/>
  <c r="E251" i="1"/>
  <c r="E252" i="1" s="1"/>
  <c r="O307" i="1"/>
  <c r="E90" i="1"/>
  <c r="E93" i="1"/>
  <c r="J93" i="1" s="1"/>
  <c r="O93" i="1" s="1"/>
  <c r="I175" i="1"/>
  <c r="E176" i="1"/>
  <c r="E177" i="1" s="1"/>
  <c r="O257" i="1"/>
  <c r="O272" i="1"/>
  <c r="O271" i="1"/>
  <c r="O268" i="1"/>
  <c r="J267" i="1"/>
  <c r="O269" i="1"/>
  <c r="J245" i="1"/>
  <c r="O246" i="1"/>
  <c r="O247" i="1"/>
  <c r="J243" i="1"/>
  <c r="O285" i="1"/>
  <c r="O286" i="1"/>
  <c r="E296" i="1"/>
  <c r="J296" i="1" s="1"/>
  <c r="E293" i="1"/>
  <c r="E295" i="1"/>
  <c r="E282" i="1"/>
  <c r="E283" i="1"/>
  <c r="J283" i="1" s="1"/>
  <c r="O283" i="1" s="1"/>
  <c r="E280" i="1"/>
  <c r="O300" i="1"/>
  <c r="O299" i="1"/>
  <c r="E220" i="1"/>
  <c r="I188" i="1"/>
  <c r="J188" i="1"/>
  <c r="O195" i="1"/>
  <c r="O214" i="1"/>
  <c r="J213" i="1"/>
  <c r="O215" i="1"/>
  <c r="I164" i="1"/>
  <c r="E165" i="1"/>
  <c r="J164" i="1"/>
  <c r="E192" i="1"/>
  <c r="E190" i="1"/>
  <c r="E193" i="1"/>
  <c r="J193" i="1" s="1"/>
  <c r="E201" i="1"/>
  <c r="E203" i="1"/>
  <c r="E204" i="1"/>
  <c r="J204" i="1" s="1"/>
  <c r="J201" i="1" s="1"/>
  <c r="J211" i="1"/>
  <c r="O237" i="1"/>
  <c r="O238" i="1"/>
  <c r="E234" i="1"/>
  <c r="E235" i="1"/>
  <c r="J235" i="1" s="1"/>
  <c r="E232" i="1"/>
  <c r="E81" i="1"/>
  <c r="E79" i="1"/>
  <c r="E82" i="1"/>
  <c r="J82" i="1" s="1"/>
  <c r="O223" i="1" l="1"/>
  <c r="O306" i="1"/>
  <c r="O305" i="1"/>
  <c r="E255" i="1"/>
  <c r="J255" i="1" s="1"/>
  <c r="O256" i="1" s="1"/>
  <c r="E254" i="1"/>
  <c r="J79" i="1"/>
  <c r="O220" i="1"/>
  <c r="O224" i="1"/>
  <c r="J219" i="1"/>
  <c r="J222" i="1"/>
  <c r="J92" i="1"/>
  <c r="J87" i="1" s="1"/>
  <c r="J90" i="1" s="1"/>
  <c r="J88" i="1" s="1"/>
  <c r="O88" i="1" s="1"/>
  <c r="O94" i="1"/>
  <c r="E179" i="1"/>
  <c r="E180" i="1"/>
  <c r="J180" i="1" s="1"/>
  <c r="J177" i="1" s="1"/>
  <c r="J176" i="1" s="1"/>
  <c r="O284" i="1"/>
  <c r="J282" i="1"/>
  <c r="J277" i="1" s="1"/>
  <c r="J280" i="1" s="1"/>
  <c r="J295" i="1"/>
  <c r="J290" i="1" s="1"/>
  <c r="O297" i="1"/>
  <c r="O296" i="1"/>
  <c r="O266" i="1"/>
  <c r="J264" i="1"/>
  <c r="O244" i="1"/>
  <c r="J242" i="1"/>
  <c r="O243" i="1"/>
  <c r="O202" i="1"/>
  <c r="J200" i="1"/>
  <c r="O201" i="1"/>
  <c r="O236" i="1"/>
  <c r="J234" i="1"/>
  <c r="J229" i="1" s="1"/>
  <c r="J232" i="1" s="1"/>
  <c r="J230" i="1" s="1"/>
  <c r="O230" i="1" s="1"/>
  <c r="O235" i="1"/>
  <c r="O212" i="1"/>
  <c r="J210" i="1"/>
  <c r="O211" i="1"/>
  <c r="E168" i="1"/>
  <c r="E166" i="1"/>
  <c r="E169" i="1"/>
  <c r="J169" i="1" s="1"/>
  <c r="J192" i="1"/>
  <c r="O194" i="1"/>
  <c r="O193" i="1"/>
  <c r="J190" i="1"/>
  <c r="O205" i="1"/>
  <c r="O204" i="1"/>
  <c r="J203" i="1"/>
  <c r="O83" i="1"/>
  <c r="J81" i="1"/>
  <c r="O82" i="1"/>
  <c r="J111" i="1"/>
  <c r="O112" i="1" s="1"/>
  <c r="H111" i="1"/>
  <c r="D111" i="1"/>
  <c r="C111" i="1"/>
  <c r="J110" i="1"/>
  <c r="H110" i="1"/>
  <c r="D110" i="1"/>
  <c r="C110" i="1"/>
  <c r="I110" i="1"/>
  <c r="J254" i="1" l="1"/>
  <c r="J252" i="1"/>
  <c r="O252" i="1" s="1"/>
  <c r="J78" i="1"/>
  <c r="O79" i="1"/>
  <c r="O80" i="1"/>
  <c r="O255" i="1"/>
  <c r="O181" i="1"/>
  <c r="O178" i="1"/>
  <c r="O177" i="1"/>
  <c r="J179" i="1"/>
  <c r="O180" i="1"/>
  <c r="J251" i="1"/>
  <c r="J293" i="1"/>
  <c r="J291" i="1" s="1"/>
  <c r="O291" i="1" s="1"/>
  <c r="O191" i="1"/>
  <c r="J189" i="1"/>
  <c r="O190" i="1"/>
  <c r="J168" i="1"/>
  <c r="O170" i="1"/>
  <c r="O169" i="1"/>
  <c r="J166" i="1"/>
  <c r="O89" i="1"/>
  <c r="O91" i="1"/>
  <c r="O90" i="1"/>
  <c r="I111" i="1"/>
  <c r="O116" i="1" s="1"/>
  <c r="O111" i="1"/>
  <c r="O253" i="1" l="1"/>
  <c r="O292" i="1"/>
  <c r="O280" i="1"/>
  <c r="O281" i="1"/>
  <c r="J278" i="1"/>
  <c r="O278" i="1" s="1"/>
  <c r="O294" i="1"/>
  <c r="O293" i="1"/>
  <c r="O231" i="1"/>
  <c r="O167" i="1"/>
  <c r="J165" i="1"/>
  <c r="O166" i="1"/>
  <c r="O232" i="1"/>
  <c r="O233" i="1"/>
  <c r="O113" i="1"/>
  <c r="O115" i="1"/>
  <c r="O114" i="1"/>
  <c r="O279" i="1" l="1"/>
  <c r="I314" i="1" l="1"/>
  <c r="I315" i="1" s="1"/>
  <c r="I316" i="1" s="1"/>
  <c r="J314" i="1"/>
  <c r="J315" i="1" s="1"/>
  <c r="J316" i="1" s="1"/>
  <c r="C315" i="1"/>
  <c r="C316" i="1" s="1"/>
  <c r="D315" i="1"/>
  <c r="D316" i="1" s="1"/>
  <c r="E315" i="1"/>
  <c r="E316" i="1" s="1"/>
  <c r="H315" i="1"/>
  <c r="H316" i="1" s="1"/>
  <c r="O320" i="1" l="1"/>
  <c r="O321" i="1"/>
  <c r="O318" i="1"/>
  <c r="O319" i="1"/>
  <c r="O316" i="1"/>
  <c r="O317" i="1"/>
  <c r="H416" i="1" l="1"/>
  <c r="H417" i="1" s="1"/>
  <c r="E416" i="1"/>
  <c r="E417" i="1" s="1"/>
  <c r="D416" i="1"/>
  <c r="D417" i="1" s="1"/>
  <c r="C416" i="1"/>
  <c r="C417" i="1" s="1"/>
  <c r="J415" i="1"/>
  <c r="J416" i="1" s="1"/>
  <c r="J417" i="1" s="1"/>
  <c r="O418" i="1" s="1"/>
  <c r="I415" i="1"/>
  <c r="I416" i="1" s="1"/>
  <c r="H379" i="1"/>
  <c r="H380" i="1" s="1"/>
  <c r="E379" i="1"/>
  <c r="E380" i="1" s="1"/>
  <c r="D379" i="1"/>
  <c r="D380" i="1" s="1"/>
  <c r="C379" i="1"/>
  <c r="C380" i="1" s="1"/>
  <c r="J378" i="1"/>
  <c r="J379" i="1" s="1"/>
  <c r="J380" i="1" s="1"/>
  <c r="O381" i="1" s="1"/>
  <c r="I378" i="1"/>
  <c r="I379" i="1" s="1"/>
  <c r="H370" i="1"/>
  <c r="H371" i="1" s="1"/>
  <c r="E370" i="1"/>
  <c r="E371" i="1" s="1"/>
  <c r="D370" i="1"/>
  <c r="D371" i="1" s="1"/>
  <c r="C370" i="1"/>
  <c r="C371" i="1" s="1"/>
  <c r="J369" i="1"/>
  <c r="J370" i="1" s="1"/>
  <c r="J371" i="1" s="1"/>
  <c r="O372" i="1" s="1"/>
  <c r="I369" i="1"/>
  <c r="I370" i="1" s="1"/>
  <c r="I417" i="1" l="1"/>
  <c r="I420" i="1" s="1"/>
  <c r="I419" i="1"/>
  <c r="O417" i="1"/>
  <c r="I380" i="1"/>
  <c r="I383" i="1" s="1"/>
  <c r="I382" i="1"/>
  <c r="O380" i="1"/>
  <c r="O371" i="1"/>
  <c r="I371" i="1"/>
  <c r="I374" i="1" s="1"/>
  <c r="I373" i="1"/>
  <c r="O420" i="1" l="1"/>
  <c r="O421" i="1"/>
  <c r="O383" i="1"/>
  <c r="O384" i="1"/>
  <c r="O374" i="1"/>
  <c r="O375" i="1"/>
  <c r="H361" i="1" l="1"/>
  <c r="H362" i="1" s="1"/>
  <c r="E361" i="1"/>
  <c r="E362" i="1" s="1"/>
  <c r="D361" i="1"/>
  <c r="D362" i="1" s="1"/>
  <c r="C361" i="1"/>
  <c r="C362" i="1" s="1"/>
  <c r="J360" i="1"/>
  <c r="J361" i="1" s="1"/>
  <c r="J362" i="1" s="1"/>
  <c r="O363" i="1" s="1"/>
  <c r="I360" i="1"/>
  <c r="I361" i="1" s="1"/>
  <c r="I362" i="1" s="1"/>
  <c r="I365" i="1" s="1"/>
  <c r="O365" i="1" s="1"/>
  <c r="O366" i="1" l="1"/>
  <c r="O362" i="1"/>
  <c r="I364" i="1"/>
  <c r="H406" i="1" l="1"/>
  <c r="H407" i="1" s="1"/>
  <c r="E406" i="1"/>
  <c r="E407" i="1" s="1"/>
  <c r="D406" i="1"/>
  <c r="D407" i="1" s="1"/>
  <c r="C406" i="1"/>
  <c r="C407" i="1" s="1"/>
  <c r="J405" i="1"/>
  <c r="J406" i="1" s="1"/>
  <c r="J407" i="1" s="1"/>
  <c r="O408" i="1" s="1"/>
  <c r="I405" i="1"/>
  <c r="I406" i="1" s="1"/>
  <c r="I407" i="1" s="1"/>
  <c r="H397" i="1"/>
  <c r="H398" i="1" s="1"/>
  <c r="E397" i="1"/>
  <c r="E398" i="1" s="1"/>
  <c r="D397" i="1"/>
  <c r="D398" i="1" s="1"/>
  <c r="C397" i="1"/>
  <c r="C398" i="1" s="1"/>
  <c r="J396" i="1"/>
  <c r="J397" i="1" s="1"/>
  <c r="J398" i="1" s="1"/>
  <c r="O399" i="1" s="1"/>
  <c r="I396" i="1"/>
  <c r="I400" i="1" s="1"/>
  <c r="I401" i="1" s="1"/>
  <c r="O401" i="1" s="1"/>
  <c r="H388" i="1"/>
  <c r="H389" i="1" s="1"/>
  <c r="E388" i="1"/>
  <c r="E389" i="1" s="1"/>
  <c r="D388" i="1"/>
  <c r="D389" i="1" s="1"/>
  <c r="C388" i="1"/>
  <c r="C389" i="1" s="1"/>
  <c r="J387" i="1"/>
  <c r="J388" i="1" s="1"/>
  <c r="J389" i="1" s="1"/>
  <c r="O390" i="1" s="1"/>
  <c r="I387" i="1"/>
  <c r="I391" i="1" s="1"/>
  <c r="I392" i="1" s="1"/>
  <c r="O392" i="1" s="1"/>
  <c r="O402" i="1" l="1"/>
  <c r="O412" i="1"/>
  <c r="O411" i="1"/>
  <c r="O410" i="1"/>
  <c r="O409" i="1"/>
  <c r="O407" i="1"/>
  <c r="O393" i="1"/>
  <c r="O398" i="1"/>
  <c r="O389" i="1"/>
  <c r="H352" i="1" l="1"/>
  <c r="H353" i="1" s="1"/>
  <c r="E352" i="1"/>
  <c r="E353" i="1" s="1"/>
  <c r="D352" i="1"/>
  <c r="D353" i="1" s="1"/>
  <c r="C352" i="1"/>
  <c r="C353" i="1" s="1"/>
  <c r="J351" i="1"/>
  <c r="J352" i="1" s="1"/>
  <c r="J353" i="1" s="1"/>
  <c r="O354" i="1" s="1"/>
  <c r="I351" i="1"/>
  <c r="I355" i="1" s="1"/>
  <c r="I356" i="1" s="1"/>
  <c r="O356" i="1" s="1"/>
  <c r="H343" i="1"/>
  <c r="H344" i="1" s="1"/>
  <c r="E343" i="1"/>
  <c r="E344" i="1" s="1"/>
  <c r="D343" i="1"/>
  <c r="D344" i="1" s="1"/>
  <c r="C343" i="1"/>
  <c r="C344" i="1" s="1"/>
  <c r="J342" i="1"/>
  <c r="J343" i="1" s="1"/>
  <c r="J344" i="1" s="1"/>
  <c r="O345" i="1" s="1"/>
  <c r="I342" i="1"/>
  <c r="I346" i="1" s="1"/>
  <c r="I347" i="1" s="1"/>
  <c r="O347" i="1" s="1"/>
  <c r="H334" i="1"/>
  <c r="H335" i="1" s="1"/>
  <c r="E334" i="1"/>
  <c r="E335" i="1" s="1"/>
  <c r="D334" i="1"/>
  <c r="D335" i="1" s="1"/>
  <c r="C334" i="1"/>
  <c r="C335" i="1" s="1"/>
  <c r="J333" i="1"/>
  <c r="J334" i="1" s="1"/>
  <c r="J335" i="1" s="1"/>
  <c r="O336" i="1" s="1"/>
  <c r="I333" i="1"/>
  <c r="I337" i="1" s="1"/>
  <c r="I338" i="1" s="1"/>
  <c r="O338" i="1" s="1"/>
  <c r="O357" i="1" l="1"/>
  <c r="O348" i="1"/>
  <c r="O353" i="1"/>
  <c r="O339" i="1"/>
  <c r="O344" i="1"/>
  <c r="O335" i="1"/>
  <c r="H325" i="1"/>
  <c r="H326" i="1" s="1"/>
  <c r="E325" i="1"/>
  <c r="E326" i="1" s="1"/>
  <c r="D325" i="1"/>
  <c r="D326" i="1" s="1"/>
  <c r="C325" i="1"/>
  <c r="C326" i="1" s="1"/>
  <c r="J324" i="1"/>
  <c r="J325" i="1" s="1"/>
  <c r="J326" i="1" s="1"/>
  <c r="O327" i="1" s="1"/>
  <c r="I324" i="1"/>
  <c r="I328" i="1" s="1"/>
  <c r="I329" i="1" s="1"/>
  <c r="O329" i="1" l="1"/>
  <c r="O330" i="1"/>
  <c r="O326" i="1"/>
  <c r="J156" i="1" l="1"/>
  <c r="O157" i="1" s="1"/>
  <c r="H156" i="1"/>
  <c r="D156" i="1"/>
  <c r="C156" i="1"/>
  <c r="J155" i="1"/>
  <c r="H155" i="1"/>
  <c r="D155" i="1"/>
  <c r="C155" i="1"/>
  <c r="I154" i="1"/>
  <c r="I155" i="1" s="1"/>
  <c r="J131" i="1"/>
  <c r="O132" i="1" s="1"/>
  <c r="H131" i="1"/>
  <c r="D131" i="1"/>
  <c r="C131" i="1"/>
  <c r="J130" i="1"/>
  <c r="H130" i="1"/>
  <c r="D130" i="1"/>
  <c r="C130" i="1"/>
  <c r="I129" i="1"/>
  <c r="I130" i="1" s="1"/>
  <c r="I156" i="1" l="1"/>
  <c r="O156" i="1"/>
  <c r="O131" i="1"/>
  <c r="I131" i="1"/>
  <c r="O161" i="1" l="1"/>
  <c r="O158" i="1"/>
  <c r="O160" i="1"/>
  <c r="O159" i="1"/>
  <c r="O136" i="1"/>
  <c r="O133" i="1"/>
  <c r="O135" i="1"/>
  <c r="O134" i="1"/>
  <c r="I141" i="1" l="1"/>
  <c r="O146" i="1" s="1"/>
  <c r="H141" i="1"/>
  <c r="D141" i="1"/>
  <c r="C141" i="1"/>
  <c r="I140" i="1"/>
  <c r="H140" i="1"/>
  <c r="D140" i="1"/>
  <c r="C140" i="1"/>
  <c r="J139" i="1"/>
  <c r="J141" i="1" s="1"/>
  <c r="I121" i="1"/>
  <c r="O126" i="1" s="1"/>
  <c r="H121" i="1"/>
  <c r="D121" i="1"/>
  <c r="C121" i="1"/>
  <c r="I120" i="1"/>
  <c r="H120" i="1"/>
  <c r="D120" i="1"/>
  <c r="C120" i="1"/>
  <c r="J119" i="1"/>
  <c r="J120" i="1" s="1"/>
  <c r="I101" i="1"/>
  <c r="O106" i="1" s="1"/>
  <c r="H101" i="1"/>
  <c r="D101" i="1"/>
  <c r="C101" i="1"/>
  <c r="I100" i="1"/>
  <c r="H100" i="1"/>
  <c r="D100" i="1"/>
  <c r="C100" i="1"/>
  <c r="J99" i="1"/>
  <c r="J100" i="1" s="1"/>
  <c r="I69" i="1"/>
  <c r="O74" i="1" s="1"/>
  <c r="H69" i="1"/>
  <c r="D69" i="1"/>
  <c r="C69" i="1"/>
  <c r="I68" i="1"/>
  <c r="H68" i="1"/>
  <c r="D68" i="1"/>
  <c r="C68" i="1"/>
  <c r="J67" i="1"/>
  <c r="J68" i="1" s="1"/>
  <c r="I59" i="1"/>
  <c r="O64" i="1" s="1"/>
  <c r="H59" i="1"/>
  <c r="D59" i="1"/>
  <c r="C59" i="1"/>
  <c r="I58" i="1"/>
  <c r="H58" i="1"/>
  <c r="D58" i="1"/>
  <c r="C58" i="1"/>
  <c r="J57" i="1"/>
  <c r="J58" i="1" s="1"/>
  <c r="I49" i="1"/>
  <c r="O54" i="1" s="1"/>
  <c r="H49" i="1"/>
  <c r="D49" i="1"/>
  <c r="C49" i="1"/>
  <c r="I48" i="1"/>
  <c r="H48" i="1"/>
  <c r="D48" i="1"/>
  <c r="C48" i="1"/>
  <c r="J47" i="1"/>
  <c r="J48" i="1" s="1"/>
  <c r="I39" i="1"/>
  <c r="O44" i="1" s="1"/>
  <c r="H39" i="1"/>
  <c r="D39" i="1"/>
  <c r="C39" i="1"/>
  <c r="I38" i="1"/>
  <c r="H38" i="1"/>
  <c r="D38" i="1"/>
  <c r="C38" i="1"/>
  <c r="J37" i="1"/>
  <c r="J38" i="1" s="1"/>
  <c r="I29" i="1"/>
  <c r="O34" i="1" s="1"/>
  <c r="H29" i="1"/>
  <c r="D29" i="1"/>
  <c r="C29" i="1"/>
  <c r="I28" i="1"/>
  <c r="H28" i="1"/>
  <c r="D28" i="1"/>
  <c r="C28" i="1"/>
  <c r="J27" i="1"/>
  <c r="J28" i="1" s="1"/>
  <c r="J151" i="1"/>
  <c r="O151" i="1" s="1"/>
  <c r="D151" i="1"/>
  <c r="C151" i="1"/>
  <c r="J150" i="1"/>
  <c r="D150" i="1"/>
  <c r="C150" i="1"/>
  <c r="A29" i="1" l="1"/>
  <c r="A38" i="1" s="1"/>
  <c r="A39" i="1" s="1"/>
  <c r="A48" i="1" s="1"/>
  <c r="A49" i="1" s="1"/>
  <c r="A58" i="1" s="1"/>
  <c r="A59" i="1" s="1"/>
  <c r="A68" i="1" s="1"/>
  <c r="A69" i="1" s="1"/>
  <c r="J140" i="1"/>
  <c r="O123" i="1"/>
  <c r="O142" i="1"/>
  <c r="O141" i="1"/>
  <c r="O143" i="1"/>
  <c r="O144" i="1"/>
  <c r="O145" i="1"/>
  <c r="J121" i="1"/>
  <c r="O124" i="1"/>
  <c r="O125" i="1"/>
  <c r="O104" i="1"/>
  <c r="O105" i="1"/>
  <c r="O103" i="1"/>
  <c r="J101" i="1"/>
  <c r="O71" i="1"/>
  <c r="O73" i="1"/>
  <c r="J69" i="1"/>
  <c r="O72" i="1"/>
  <c r="O61" i="1"/>
  <c r="J59" i="1"/>
  <c r="O62" i="1"/>
  <c r="O63" i="1"/>
  <c r="O52" i="1"/>
  <c r="O53" i="1"/>
  <c r="O51" i="1"/>
  <c r="J49" i="1"/>
  <c r="O41" i="1"/>
  <c r="J39" i="1"/>
  <c r="O43" i="1"/>
  <c r="O42" i="1"/>
  <c r="O31" i="1"/>
  <c r="O33" i="1"/>
  <c r="J29" i="1"/>
  <c r="O32" i="1"/>
  <c r="A78" i="1" l="1"/>
  <c r="A79" i="1" s="1"/>
  <c r="A81" i="1" s="1"/>
  <c r="A82" i="1" s="1"/>
  <c r="A84" i="1" s="1"/>
  <c r="A87" i="1" s="1"/>
  <c r="A90" i="1" s="1"/>
  <c r="A88" i="1" s="1"/>
  <c r="A92" i="1" s="1"/>
  <c r="A93" i="1" s="1"/>
  <c r="A95" i="1" s="1"/>
  <c r="A100" i="1" s="1"/>
  <c r="A101" i="1" s="1"/>
  <c r="A110" i="1" s="1"/>
  <c r="A111" i="1" s="1"/>
  <c r="A120" i="1" s="1"/>
  <c r="A121" i="1" s="1"/>
  <c r="A130" i="1" s="1"/>
  <c r="A131" i="1" s="1"/>
  <c r="A140" i="1" s="1"/>
  <c r="A141" i="1" s="1"/>
  <c r="A150" i="1" s="1"/>
  <c r="A151" i="1" s="1"/>
  <c r="A155" i="1" s="1"/>
  <c r="A156" i="1" s="1"/>
  <c r="O122" i="1"/>
  <c r="O121" i="1"/>
  <c r="O102" i="1"/>
  <c r="O101" i="1"/>
  <c r="O70" i="1"/>
  <c r="O69" i="1"/>
  <c r="O60" i="1"/>
  <c r="O59" i="1"/>
  <c r="O50" i="1"/>
  <c r="O49" i="1"/>
  <c r="O40" i="1"/>
  <c r="O39" i="1"/>
  <c r="O30" i="1"/>
  <c r="O29" i="1"/>
  <c r="A165" i="1" l="1"/>
  <c r="A166" i="1" s="1"/>
  <c r="A168" i="1" s="1"/>
  <c r="A169" i="1" s="1"/>
  <c r="A171" i="1" s="1"/>
  <c r="A173" i="1" s="1"/>
  <c r="A176" i="1" s="1"/>
  <c r="A177" i="1" s="1"/>
  <c r="A179" i="1" s="1"/>
  <c r="A180" i="1" s="1"/>
  <c r="A182" i="1" l="1"/>
  <c r="A183" i="1" s="1"/>
  <c r="A185" i="1" s="1"/>
  <c r="A186" i="1" s="1"/>
  <c r="A189" i="1" s="1"/>
  <c r="A190" i="1" s="1"/>
  <c r="A192" i="1" s="1"/>
  <c r="A193" i="1" s="1"/>
  <c r="A195" i="1" s="1"/>
  <c r="A197" i="1" s="1"/>
  <c r="A200" i="1" s="1"/>
  <c r="A201" i="1" s="1"/>
  <c r="A203" i="1" s="1"/>
  <c r="A204" i="1" s="1"/>
  <c r="A206" i="1" l="1"/>
  <c r="A207" i="1" s="1"/>
  <c r="A210" i="1" s="1"/>
  <c r="A211" i="1" s="1"/>
  <c r="A213" i="1" s="1"/>
  <c r="A214" i="1" s="1"/>
  <c r="A216" i="1" s="1"/>
  <c r="A219" i="1" s="1"/>
  <c r="A220" i="1" s="1"/>
  <c r="A222" i="1" s="1"/>
  <c r="A223" i="1" s="1"/>
  <c r="A225" i="1" l="1"/>
  <c r="A226" i="1" s="1"/>
  <c r="A229" i="1" s="1"/>
  <c r="A230" i="1" s="1"/>
  <c r="A232" i="1" s="1"/>
  <c r="A234" i="1" s="1"/>
  <c r="A235" i="1" s="1"/>
  <c r="A237" i="1" s="1"/>
  <c r="A242" i="1" s="1"/>
  <c r="A243" i="1" s="1"/>
  <c r="A245" i="1" s="1"/>
  <c r="A246" i="1" s="1"/>
  <c r="A248" i="1" s="1"/>
  <c r="A251" i="1" s="1"/>
  <c r="A252" i="1" s="1"/>
  <c r="A254" i="1" s="1"/>
  <c r="A255" i="1" s="1"/>
  <c r="A257" i="1" s="1"/>
  <c r="A259" i="1" s="1"/>
  <c r="A261" i="1" s="1"/>
  <c r="A264" i="1" s="1"/>
  <c r="A265" i="1" s="1"/>
  <c r="A267" i="1" s="1"/>
  <c r="A268" i="1" s="1"/>
  <c r="A270" i="1" s="1"/>
  <c r="A271" i="1" s="1"/>
  <c r="A273" i="1" s="1"/>
  <c r="A274" i="1" s="1"/>
  <c r="A277" i="1" s="1"/>
  <c r="A278" i="1" s="1"/>
  <c r="A280" i="1" s="1"/>
  <c r="A282" i="1" s="1"/>
  <c r="A283" i="1" s="1"/>
  <c r="A285" i="1" s="1"/>
  <c r="A287" i="1" s="1"/>
  <c r="A290" i="1" s="1"/>
  <c r="A291" i="1" s="1"/>
  <c r="A293" i="1" s="1"/>
  <c r="A295" i="1" s="1"/>
  <c r="A296" i="1" s="1"/>
  <c r="A298" i="1" l="1"/>
  <c r="A299" i="1" s="1"/>
  <c r="A304" i="1" s="1"/>
  <c r="A305" i="1" s="1"/>
  <c r="A307" i="1" s="1"/>
  <c r="A309" i="1" s="1"/>
  <c r="A310" i="1" s="1"/>
  <c r="A315" i="1" s="1"/>
  <c r="A316" i="1" s="1"/>
  <c r="A325" i="1" s="1"/>
  <c r="A326" i="1" s="1"/>
  <c r="A328" i="1" s="1"/>
  <c r="A329" i="1" s="1"/>
  <c r="A334" i="1" s="1"/>
  <c r="A335" i="1" s="1"/>
  <c r="A337" i="1" s="1"/>
  <c r="A338" i="1" s="1"/>
  <c r="A343" i="1" s="1"/>
  <c r="A344" i="1" s="1"/>
  <c r="A346" i="1" s="1"/>
  <c r="A347" i="1" s="1"/>
  <c r="A352" i="1" s="1"/>
  <c r="A353" i="1" s="1"/>
  <c r="A355" i="1" s="1"/>
  <c r="A356" i="1" s="1"/>
  <c r="A361" i="1" s="1"/>
  <c r="A362" i="1" s="1"/>
  <c r="A364" i="1" s="1"/>
  <c r="A365" i="1" s="1"/>
  <c r="A370" i="1" s="1"/>
  <c r="A371" i="1" s="1"/>
  <c r="A373" i="1" s="1"/>
  <c r="A374" i="1" s="1"/>
  <c r="A379" i="1" s="1"/>
  <c r="A380" i="1" s="1"/>
  <c r="A382" i="1" s="1"/>
  <c r="A383" i="1" s="1"/>
  <c r="A388" i="1" s="1"/>
  <c r="A389" i="1" s="1"/>
  <c r="A391" i="1" s="1"/>
  <c r="A392" i="1" s="1"/>
  <c r="A397" i="1" s="1"/>
  <c r="A398" i="1" s="1"/>
  <c r="A400" i="1" s="1"/>
  <c r="A401" i="1" s="1"/>
  <c r="A406" i="1" s="1"/>
  <c r="A407" i="1" s="1"/>
  <c r="A416" i="1" s="1"/>
  <c r="A417" i="1" s="1"/>
  <c r="A419" i="1" s="1"/>
  <c r="A420" i="1" s="1"/>
</calcChain>
</file>

<file path=xl/sharedStrings.xml><?xml version="1.0" encoding="utf-8"?>
<sst xmlns="http://schemas.openxmlformats.org/spreadsheetml/2006/main" count="1457" uniqueCount="157">
  <si>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</si>
  <si>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</si>
  <si>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</si>
  <si>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</si>
  <si>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</si>
  <si>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</si>
  <si>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</si>
  <si>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</si>
  <si>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</si>
  <si>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</si>
  <si>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</si>
  <si>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</si>
  <si>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</si>
  <si>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</si>
  <si>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</si>
  <si>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</si>
  <si>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Подрядчик</t>
  </si>
  <si>
    <t>кг</t>
  </si>
  <si>
    <t>т</t>
  </si>
  <si>
    <t>Установка тепловой изоляции</t>
  </si>
  <si>
    <t>Проволока т/о 1,2мм</t>
  </si>
  <si>
    <t>плоскость</t>
  </si>
  <si>
    <t>Необходимые материалы</t>
  </si>
  <si>
    <t>Обоснование нормы расхода</t>
  </si>
  <si>
    <t>Норма расхода</t>
  </si>
  <si>
    <t>Наименование</t>
  </si>
  <si>
    <t>Визы тех.служб ИД:</t>
  </si>
  <si>
    <t>Заказчик:</t>
  </si>
  <si>
    <t>Необходимость проведения данных видов работ подтверждает:</t>
  </si>
  <si>
    <t>Начальник ЦОР</t>
  </si>
  <si>
    <t>Начальник ЛМ</t>
  </si>
  <si>
    <t>Л.В. Бобкова</t>
  </si>
  <si>
    <t>ТС Ведущий инженер</t>
  </si>
  <si>
    <t>Э.Е. Кулюков</t>
  </si>
  <si>
    <t>Инженер ЛМ</t>
  </si>
  <si>
    <t>С.В. Ершов</t>
  </si>
  <si>
    <t>А.И. Завражнов</t>
  </si>
  <si>
    <t>ГЭСН 26 прилож.26.3</t>
  </si>
  <si>
    <t>А.В. Мурашев</t>
  </si>
  <si>
    <t>УТВЕРЖДАЮ</t>
  </si>
  <si>
    <t>Условия производства работ:</t>
  </si>
  <si>
    <t>Начальник службы металлов и сварки</t>
  </si>
  <si>
    <t>П.В. Кустов</t>
  </si>
  <si>
    <t>Маты минераловатные прошивные без обкладок МП-100 толщ.80</t>
  </si>
  <si>
    <t xml:space="preserve">(КТЦ кот.отд.,ЦОР) </t>
  </si>
  <si>
    <t>______________ И.Г. Одяков</t>
  </si>
  <si>
    <t>Вед.инженер КТЦ</t>
  </si>
  <si>
    <t>О.А. Викторов</t>
  </si>
  <si>
    <t>Начальник КТЦ</t>
  </si>
  <si>
    <t xml:space="preserve">Директор ТЭЦ-10 филиала </t>
  </si>
  <si>
    <t>ООО "Байкальская энергетическая компания"</t>
  </si>
  <si>
    <t>"_______"____________2021г.</t>
  </si>
  <si>
    <t>А.Т. Траньков</t>
  </si>
  <si>
    <t>Инженер КТЦ</t>
  </si>
  <si>
    <t>А.С. Мещенков</t>
  </si>
  <si>
    <t xml:space="preserve"> без покрытия</t>
  </si>
  <si>
    <t>осмотр коллекторов(входной ВРЧ)</t>
  </si>
  <si>
    <t xml:space="preserve"> Изоляция горелки №2</t>
  </si>
  <si>
    <t xml:space="preserve">Установка тепловой изоляции </t>
  </si>
  <si>
    <t>НРМ 29 п.2;3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</si>
  <si>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</si>
  <si>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</si>
  <si>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</si>
  <si>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</si>
  <si>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</si>
  <si>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</si>
  <si>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 xml:space="preserve">Портландцемент марки 400 </t>
  </si>
  <si>
    <t xml:space="preserve"> Изоляция горелки №1</t>
  </si>
  <si>
    <t xml:space="preserve"> Изоляция горелки №3</t>
  </si>
  <si>
    <t xml:space="preserve"> Изоляция горелки №4</t>
  </si>
  <si>
    <t xml:space="preserve"> Изоляция горелки №7</t>
  </si>
  <si>
    <t xml:space="preserve"> Изоляция горелки №6</t>
  </si>
  <si>
    <t>коллектор со штукат.вых.ШПП1ст</t>
  </si>
  <si>
    <t>НРМ 24и27 п.2.2;3</t>
  </si>
  <si>
    <t>Штукатурка по сетке</t>
  </si>
  <si>
    <t>трубопровод</t>
  </si>
  <si>
    <t>без покрытия</t>
  </si>
  <si>
    <t>Вредность (12%) К=1,0255 (коэффициент доплат к стоимости работ согласно общих частей Справочника БЦ)</t>
  </si>
  <si>
    <t>Маты минераловатные прошивные без обкладок МП-100 толщ.100</t>
  </si>
  <si>
    <t>Снятие стеклотканевого слоя</t>
  </si>
  <si>
    <t>Стеклоткань</t>
  </si>
  <si>
    <t>НРМ 59 п.1.2</t>
  </si>
  <si>
    <t>Стеклоткань ЭЗ-200 (шир.1,0м)</t>
  </si>
  <si>
    <t>ГЭСН 26-01-052-01</t>
  </si>
  <si>
    <t>Растопочный узел (стыки 3шт, крипп 6шт)</t>
  </si>
  <si>
    <t>МКРВ</t>
  </si>
  <si>
    <t>НРМ 30 п.1</t>
  </si>
  <si>
    <t>1,19*0,2</t>
  </si>
  <si>
    <t xml:space="preserve">Муллитокремнеземистый войлок МКРВ-200 </t>
  </si>
  <si>
    <t>НРМ 30 п.2;3</t>
  </si>
  <si>
    <t>Изготовление и установка металлических обечаек на прямые участки трубопроводов</t>
  </si>
  <si>
    <t>Оцинковка на прямые участки</t>
  </si>
  <si>
    <t>НРМ 54 п.1.2</t>
  </si>
  <si>
    <t>Сталь листовая оцинкованная толщиной листа 0,55 мм</t>
  </si>
  <si>
    <t>НРМ 54 п.2.1</t>
  </si>
  <si>
    <t>Шурупы-саморезы 4,2х16 мм (с прессшайбой, сверло)</t>
  </si>
  <si>
    <t>Трубопровод ШПП-Iст. - ШПП-IIст. (стыки 2шт)</t>
  </si>
  <si>
    <t>Горячий промперегрев (стыки 2шт, крипп 2шт)</t>
  </si>
  <si>
    <t>Горячий промперегрев (12ППГ-5, 12ППГ-6, тройник 1шт, стыки 3шт, дренаж 2шт, крипп 2шт)</t>
  </si>
  <si>
    <t>Изготовление и установка металлических обечаек на криволинейные участки трубопроводов</t>
  </si>
  <si>
    <t>Оцинковка на кривые участки</t>
  </si>
  <si>
    <t>НРМ 55 п.1.2</t>
  </si>
  <si>
    <t>НРМ 55 п.2.1</t>
  </si>
  <si>
    <t>Изготовление и установка съемного кожуха или футляра на арматуру</t>
  </si>
  <si>
    <t>Оцинковка на арматуру</t>
  </si>
  <si>
    <t>НРМ 53 п.1.2</t>
  </si>
  <si>
    <t>НРМ 53 п.2.1</t>
  </si>
  <si>
    <t>Оцинковка</t>
  </si>
  <si>
    <t>Горячий промперегрев (тройник 1шт, стыки 11шт, дренаж 1шт, крипп 44шт)</t>
  </si>
  <si>
    <t>Горячий промперегрев (тройники 2шт, стыки 4шт, крипп 7шт)</t>
  </si>
  <si>
    <t>Главный паропровод (колена 2шт)</t>
  </si>
  <si>
    <t>Главный паропровод (12ПК-147, 12ПК-151, тройники 2шт, стыки 12шт, шпильки 20шт, дренаж 2шт, крипп 28шт)</t>
  </si>
  <si>
    <t>Главный паропровод (тройники 2шт, стыки 1шт, дренаж 1шт, крипп 3шт)</t>
  </si>
  <si>
    <t>Установка стеклотканевого слоя</t>
  </si>
  <si>
    <t xml:space="preserve">Раздел 1. T1025HAE10AC010KC01 КОТЛОАГРЕГАТ 5 ВЫСОКОГО ДАВЛЕНИЯ ПРЯМОТОЧНЫЙ  инв.№ ИЭ140176   
Сверхтиповая работа: Замена сопел первичного и вторичного воздуха  горелки №4. Котлоагрегат  №5 (ПК-24) (изоляция) </t>
  </si>
  <si>
    <t xml:space="preserve">Раздел 2. T1025HAE10AC010KC01 КОТЛОАГРЕГАТ 5 ВЫСОКОГО ДАВЛЕНИЯ ПРЯМОТОЧНЫЙ  инв.№ ИЭ140176      
Сверхтиповая работа: Замена сопел первичного и вторичного воздуха  горелки №2. Котлоагрегат  №5 (ПК-24) (изоляция) </t>
  </si>
  <si>
    <t xml:space="preserve">Раздел 3. T1025HAE10AC010KC01 КОТЛОАГРЕГАТ 5 ВЫСОКОГО ДАВЛЕНИЯ ПРЯМОТОЧНЫЙ  инв.№ ИЭ140176      
Сверхтиповая работа: Замена сопел первичного и вторичного воздуха  горелки №1. Котлоагрегат  №5 (ПК-24) (изоляция) </t>
  </si>
  <si>
    <t xml:space="preserve">Раздел 4. T1025HAE10AC010KC01 КОТЛОАГРЕГАТ 5 ВЫСОКОГО ДАВЛЕНИЯ ПРЯМОТОЧНЫЙ  инв.№ ИЭ140176      
Сверхтиповая работа: Замена сопел первичного и вторичного воздуха  горелки №7. Котлоагрегат  №5 (ПК-24) (изоляция) </t>
  </si>
  <si>
    <t xml:space="preserve">Раздел 5. T1026HAE10AC010KC01 КОТЛОАГРЕГАТ 6 ВЫСОКОГО ДАВЛЕНИЯ ПРЯМОТОЧНЫЙ  инв.№ ИЭ140177   
Сверхтиповая работа: Замена сопел первичного и вторичного воздуха , короба первичного воздуха горелки №3. Котлоагрегат  №6 (ПК-24) (изоляция) </t>
  </si>
  <si>
    <t>Раздел 6. T1026HAE10AC010KC01  КОТЛОАГРЕГАТ 6 ВЫСОКОГО ДАВЛЕНИЯ ПРЯМОТОЧНЫЙ инв.№ ИЭ140177   
Сверхтиповая работа: Подготовительные работы. Эксплуатационный контроль металла согласно РД 10-577-03. Котлоагрегат №6 (ПК-24). (изоляция)</t>
  </si>
  <si>
    <t xml:space="preserve">Раздел 7.  T1026HAE10AC010KC01 КОТЛОАГРЕГАТ 6 ВЫСОКОГО ДАВЛЕНИЯ ПРЯМОТОЧНЫЙ  инв.№ ИЭ140177   
Сверхтиповая работа: Замена сопел первичного и вторичного воздуха  горелки №2. Котлоагрегат  №6 (ПК-24) (изоляция) </t>
  </si>
  <si>
    <t>Раздел 8. T1026LBB10BR010MR01  СТАНЦИОННЫЕ ТРУБОПРОВОДЫ ВЫСОКОГО ДАВЛЕНИЯ ЭНЕРГОБЛОКА 150000 КВТ №3 инв.№ ИЭ140272   
Сверхтиповая работа: Подготовительные работы. Эксплуатационный контроль металла согласно РД 10-577-03. Трубопровод горячего промперегрева КА-6. (изоляция)</t>
  </si>
  <si>
    <t xml:space="preserve">Раздел 9. T1031HAE10AC010KC01 КОТЛОАГРЕГАТ 11 ВЫСОКОГО ДАВЛЕНИЯ ПРЯМОТОЧНЫЙ  инв.№ ИЭ140182   
Сверхтиповая работа: Замена сопел первичного и вторичного воздуха , короба первичного воздуха горелки №6. Котлоагрегат  №11 (ПК-24) (изоляция) </t>
  </si>
  <si>
    <t xml:space="preserve">Раздел 10. T1031HAE10AC010KC01 КОТЛОАГРЕГАТ 11 ВЫСОКОГО ДАВЛЕНИЯ ПРЯМОТОЧНЫЙ  инв.№ ИЭ140182    
Сверхтиповая работа: Подготовительные работы.Техническое освидетельствование металлоконструкций КА-11. Котлоагрегат  №11 (ПК-24) (изоляция) </t>
  </si>
  <si>
    <t xml:space="preserve">Раздел 11. T1032HAE10AC010KC01 КОТЛОАГРЕГАТ 12 ВЫСОКОГО ДАВЛЕНИЯ ПРЯМОТОЧНЫЙ  инв.№ ИЭ140183   
Сверхтиповая работа: Замена сопел первичного и вторичного воздуха  горелки №2. Котлоагрегат  №12 (ПК-24) (изоляция) </t>
  </si>
  <si>
    <t xml:space="preserve">Раздел 12. T1032HAE10AC010KC01 КОТЛОАГРЕГАТ 12 ВЫСОКОГО ДАВЛЕНИЯ ПРЯМОТОЧНЫЙ  инв.№ ИЭ140183   
Сверхтиповая работа: Подготовительные работы.Техническое освидетельствование   КА-12 (НВО, ГИ). Котлоагрегат  №12 (ПК-24) (изоляция) </t>
  </si>
  <si>
    <t xml:space="preserve">Раздел 13. T1032HAE10AC010KC01 КОТЛОАГРЕГАТ 12 ВЫСОКОГО ДАВЛЕНИЯ ПРЯМОТОЧНЫЙ  инв.№ ИЭ140183   
Сверхтиповая работа: Подготовительные работы.Техническое освидетельствование металлоконструкций КА-12. Котлоагрегат  №12 (ПК-24) (изоляция) </t>
  </si>
  <si>
    <t>Раздел 14. T1032LBB10BR010MR01  СТАНЦИОННЫЕ ТРУБОПРОВОДЫ ВЫСОКОГО ДАВЛЕНИЯ ЭНЕРГОБЛОКА 150000 КВТ №6 инв.№ ИЭ140275   
Сверхтиповая работа: Подготовительные работы. Эксплуатационный контроль металла согласно РД 10-577-03. Трубопровод горячего промперегрева КА-12. (изоляция)</t>
  </si>
  <si>
    <t>Раздел 15. T1032LBA10BR010MR01  СТАНЦИОННЫЕ ТРУБОПРОВОДЫ ВЫСОКОГО ДАВЛЕНИЯ ЭНЕРГОБЛОКА 150000 КВТ №6 инв.№ ИЭ140275   
Сверхтиповая работа: Подготовительные работы. Эксплуатационный контроль металла согласно РД 10-577-03. Трубопровод острого пара КА-12. (изоляция)</t>
  </si>
  <si>
    <t>Раздел 16. T1013MAE01AE001MT01 ТУРБИНА ПАРОВАЯ 3 С ГЕНЕРАТОРОМ 3-х ФАЗНОГО ТОКА ТВ-2-150-2  инв.№ ИЭ140190   
Сверхтиповая работа: Подготовительные работы. Ревизия СУ. Расход пара за РОУ 30/14 бл.2,3. Турбина ст. №3 (изоляция)</t>
  </si>
  <si>
    <t xml:space="preserve">Раздел 17. T1013MAE01AE001MT01 ТУРБИНА ПАРОВАЯ 3 С ГЕНЕРАТОРОМ 3-х ФАЗНОГО ТОКА ТВ-2-150-2  инв.№ ИЭ140190   
Сверхтиповая работа: Замена тройника трубопровода питательной воды БЛ-3. Турбина ст. №3 (изоляция) </t>
  </si>
  <si>
    <t>Раздел 18. T1013MAE01AE001MT01 ТУРБИНА ПАРОВАЯ 3 С ГЕНЕРАТОРОМ 3-х ФАЗНОГО ТОКА ТВ-2-150-2  инв.№ ИЭ140190   
Сверхтиповая работа: Подготовительные работы. Ревизия СУ. Расход питательной воды на впрыск РОУ 30/14  бл.2. Турбина ст. №3 (изоляция)</t>
  </si>
  <si>
    <t>Раздел 19. T1013MAE01AE001MT01 ТУРБИНА ПАРОВАЯ 3 С ГЕНЕРАТОРОМ 3-х ФАЗНОГО ТОКА ТВ-2-150-2  инв.№ ИЭ140190   
Сверхтиповая работа: Подготовительные работы. Ревизия СУ. Расход БЗК. Турбина ст. №3 (изоляция)</t>
  </si>
  <si>
    <t>Раздел 20. T1013MAE01AE001MT01 ТУРБИНА ПАРОВАЯ 3 С ГЕНЕРАТОРОМ 3-х ФАЗНОГО ТОКА ТВ-2-150-2  инв.№ ИЭ140190   
Сверхтиповая работа: Подготовительные работы. Ревизия СУ. Расход конденсата за бойлерами. Турбина ст. №3 (изоляция)</t>
  </si>
  <si>
    <t>Раздел 21. T1013MAE01AE001MT01 ТУРБИНА ПАРОВАЯ 3 С ГЕНЕРАТОРОМ 3-х ФАЗНОГО ТОКА ТВ-2-150-2  инв.№ ИЭ140190   
Сверхтиповая работа: Подготовительные работы. Ревизия СУ. Расход основного конденсата (РОК). Турбина ст. №3 (изоляция)</t>
  </si>
  <si>
    <t>Раздел 22. T1016MAE01AE001MT01 ТУРБИНА ПАРОВАЯ 6 С ГЕНЕРАТОРОМ 3-х ФАЗНОГО ТОКА ТВ-2-150-2 инв.№ ИЭ140193   
Сверхтиповая работа: Подготовительные работы. Ревизия СУ. Расход обратной СВ 6БУ. Турбина ст. №6 (изоляция)</t>
  </si>
  <si>
    <t>Раздел 23. T1016MAE01AE001MT01 ТУРБИНА ПАРОВАЯ 6 С ГЕНЕРАТОРОМ 3-х ФАЗНОГО ТОКА ТВ-2-150-2 инв.№ ИЭ140193   
Сверхтиповая работа: Подготовительные работы. Ревизия СУ. Расход прямой СВ за 6БУ. Турбина ст. №6 (изоляция)</t>
  </si>
  <si>
    <t>Раздел 24. T1016MAE01AE001MT01 ТУРБИНА ПАРОВАЯ 6 С ГЕНЕРАТОРОМ 3-х ФАЗНОГО ТОКА ТВ-2-150-2 инв.№ ИЭ140193   
Сверхтиповая работа: Подготовительные работы. Ревизия СУ. Расход конденсата за 6БУ. Турбина ст. №6 (изоляция)</t>
  </si>
  <si>
    <t>Раздел 25. T1016MAE01AE001MT01 ТУРБИНА ПАРОВАЯ 6 С ГЕНЕРАТОРОМ 3-х ФАЗНОГО ТОКА ТВ-2-150-2 инв.№ ИЭ140193   
Сверхтиповая работа: Подготовительные работы. Ревизия СУ. Расход основного конденсата (РОК). Турбина ст. №6 (изоляция)</t>
  </si>
  <si>
    <t>Раздел 26. T1016MAE01AE001MT01 ТУРБИНА ПАРОВАЯ 6 С ГЕНЕРАТОРОМ 3-х ФАЗНОГО ТОКА ТВ-2-150-2 инв.№ ИЭ140193   
Сверхтиповая работа: Подготовительные работы. Ревизия СУ. Расход БЗК. Турбина ст. №6 (изоляция)</t>
  </si>
  <si>
    <t>Раздел 27. T1016MAE01AE001MT01 ТУРБИНА ПАРОВАЯ 6 С ГЕНЕРАТОРОМ 3-х ФАЗНОГО ТОКА ТВ-2-150-2 инв.№ ИЭ140193   
Сверхтиповая работа: Подготовительные работы. Ревизия СУ. Расход питательной воды бл.6. Турбина ст. №6 (изоляция)</t>
  </si>
  <si>
    <t>Раздел 28. T1016MAE01AE001MT01 ТУРБИНА ПАРОВАЯ 6 С ГЕНЕРАТОРОМ 3-х ФАЗНОГО ТОКА ТВ-2-150-2 инв.№ ИЭ140193   
Сверхтиповая работа: Подготовительные работы. Ревизия СУ. Расход сырой воды на 6ППВ. Турбина ст. №6 (изоляция)</t>
  </si>
  <si>
    <t xml:space="preserve">СТАНЦИОННЫЕ ТРУБОПРОВОДЫ ВЫСОКОГО ДАВЛЕНИЯ ЭНЕРГОБЛОКА 150000 КВТ №3 инв.№ ИЭ140272   </t>
  </si>
  <si>
    <t xml:space="preserve">СТАНЦИОННЫЕ ТРУБОПРОВОДЫ ВЫСОКОГО ДАВЛЕНИЯ ЭНЕРГОБЛОКА 150000 КВТ №6 инв.№ ИЭ140275   </t>
  </si>
  <si>
    <t xml:space="preserve">ТУРБИНА ПАРОВАЯ 6 С ГЕНЕРАТОРОМ 3-х ФАЗНОГО ТОКА ТВ-2-150-2 инв.№ ИЭ140193   </t>
  </si>
  <si>
    <t>Зам.начальника ЦОР КО</t>
  </si>
  <si>
    <t>Объект:</t>
  </si>
  <si>
    <t>Снятие металлических обечаек на криволинейные участки трубопроводов</t>
  </si>
  <si>
    <t>Снятие металлических обечаек на прямые участки трубопроводов</t>
  </si>
  <si>
    <t xml:space="preserve">ТУРБИНА ПАРОВАЯ 3 С ГЕНЕРАТОРОМ 3-х ФАЗНОГО ТОКА ТВ-2-150-2 инв.№ ИЭ140190   </t>
  </si>
  <si>
    <t xml:space="preserve">КОТЛОАГРЕГАТ 5 ВЫСОКОГО ДАВЛЕНИЯ ПРЯМОТОЧНЫЙ инв.№ ИЭ140176   </t>
  </si>
  <si>
    <t xml:space="preserve">КОТЛОАГРЕГАТ 6 ВЫСОКОГО ДАВЛЕНИЯ ПРЯМОТОЧНЫЙ инв.№ ИЭ140177   </t>
  </si>
  <si>
    <t xml:space="preserve">КОТЛОАГРЕГАТ 11 ВЫСОКОГО ДАВЛЕНИЯ ПРЯМОТОЧНЫЙ инв.№ ИЭ140182   </t>
  </si>
  <si>
    <t xml:space="preserve">КОТЛОАГРЕГАТ 12 ВЫСОКОГО ДАВЛЕНИЯ ПРЯМОТОЧНЫЙ инв.№ ИЭ140183   </t>
  </si>
  <si>
    <t>Дефектная ведомость (Ведомость объемов работ) № 1</t>
  </si>
  <si>
    <t xml:space="preserve">(ЛМ) Раздел </t>
  </si>
  <si>
    <t>Выполнение работ по ремонту тепловой изоляции оборудования КА ст. № 5,6,11,12, ТА ст. № 3,6 на филиале ТЭЦ-10 в г. 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</si>
</sst>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0.0"/>
    <numFmt numFmtId="166" formatCode="#,##0.000"/>
    <numFmt numFmtId="167" formatCode="_-* #,##0.00_р_._-;\-* #,##0.00_р_._-;_-* &quot;-&quot;??_р_._-;_-@_-"/>
    <numFmt numFmtId="168" formatCode="_(&quot;$&quot;* #,##0.00_);_(&quot;$&quot;* \(#,##0.00\);_(&quot;$&quot;* &quot;-&quot;??_);_(@_)"/>
    <numFmt numFmtId="169" formatCode="0.000"/>
  </numFmts>
  <fonts count="5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b/>
      <i/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i/>
      <sz val="8"/>
      <name val="Arial"/>
      <family val="2"/>
      <charset val="204"/>
    </font>
    <font>
      <sz val="9"/>
      <name val="Calibri Light"/>
      <family val="1"/>
      <charset val="204"/>
      <scheme val="major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1"/>
      <color indexed="8"/>
      <name val="Arial Narrow"/>
      <family val="2"/>
      <charset val="204"/>
    </font>
    <font>
      <sz val="10"/>
      <name val="Verdana"/>
      <family val="2"/>
      <charset val="204"/>
    </font>
    <font>
      <b/>
      <sz val="9"/>
      <name val="Calibri Light"/>
      <family val="1"/>
      <charset val="204"/>
      <scheme val="major"/>
    </font>
    <font>
      <sz val="9"/>
      <color rgb="FFFF0000"/>
      <name val="Times New Roman"/>
      <family val="1"/>
      <charset val="204"/>
    </font>
    <font>
      <sz val="8"/>
      <name val="Calibri Light"/>
      <family val="1"/>
      <charset val="204"/>
      <scheme val="major"/>
    </font>
    <font>
      <sz val="9"/>
      <name val="Calibri Light"/>
      <family val="2"/>
      <charset val="204"/>
    </font>
    <font>
      <sz val="9"/>
      <color rgb="FF0000FF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AEFC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6">
    <xf numFmtId="0" fontId="0" fillId="0" borderId="0"/>
    <xf numFmtId="0" fontId="7" fillId="0" borderId="0"/>
    <xf numFmtId="0" fontId="4" fillId="0" borderId="0"/>
    <xf numFmtId="0" fontId="4" fillId="0" borderId="0"/>
    <xf numFmtId="0" fontId="8" fillId="0" borderId="0">
      <alignment horizontal="right" vertical="top" wrapText="1"/>
    </xf>
    <xf numFmtId="0" fontId="17" fillId="0" borderId="0"/>
    <xf numFmtId="0" fontId="7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1" fillId="0" borderId="0"/>
    <xf numFmtId="0" fontId="23" fillId="0" borderId="0"/>
    <xf numFmtId="0" fontId="25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3" fillId="0" borderId="0"/>
    <xf numFmtId="0" fontId="4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22" borderId="0" applyNumberFormat="0" applyBorder="0" applyAlignment="0" applyProtection="0"/>
    <xf numFmtId="0" fontId="27" fillId="6" borderId="0" applyNumberFormat="0" applyBorder="0" applyAlignment="0" applyProtection="0"/>
    <xf numFmtId="0" fontId="28" fillId="23" borderId="3" applyNumberFormat="0" applyAlignment="0" applyProtection="0"/>
    <xf numFmtId="0" fontId="29" fillId="24" borderId="4" applyNumberFormat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35" fillId="10" borderId="3" applyNumberFormat="0" applyAlignment="0" applyProtection="0"/>
    <xf numFmtId="0" fontId="36" fillId="0" borderId="8" applyNumberFormat="0" applyFill="0" applyAlignment="0" applyProtection="0"/>
    <xf numFmtId="0" fontId="37" fillId="25" borderId="0" applyNumberFormat="0" applyBorder="0" applyAlignment="0" applyProtection="0"/>
    <xf numFmtId="0" fontId="17" fillId="26" borderId="9" applyNumberFormat="0" applyFont="0" applyAlignment="0" applyProtection="0"/>
    <xf numFmtId="0" fontId="38" fillId="23" borderId="10" applyNumberFormat="0" applyAlignment="0" applyProtection="0"/>
    <xf numFmtId="0" fontId="39" fillId="0" borderId="0" applyNumberFormat="0" applyFill="0" applyBorder="0" applyAlignment="0" applyProtection="0"/>
    <xf numFmtId="0" fontId="40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8" fillId="0" borderId="1">
      <alignment horizontal="center"/>
    </xf>
    <xf numFmtId="0" fontId="7" fillId="0" borderId="0">
      <alignment vertical="top"/>
    </xf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35" fillId="10" borderId="3" applyNumberFormat="0" applyAlignment="0" applyProtection="0"/>
    <xf numFmtId="0" fontId="35" fillId="10" borderId="3" applyNumberFormat="0" applyAlignment="0" applyProtection="0"/>
    <xf numFmtId="0" fontId="35" fillId="10" borderId="3" applyNumberFormat="0" applyAlignment="0" applyProtection="0"/>
    <xf numFmtId="0" fontId="35" fillId="10" borderId="3" applyNumberFormat="0" applyAlignment="0" applyProtection="0"/>
    <xf numFmtId="0" fontId="8" fillId="0" borderId="1">
      <alignment horizontal="center"/>
    </xf>
    <xf numFmtId="0" fontId="8" fillId="0" borderId="0">
      <alignment vertical="top"/>
    </xf>
    <xf numFmtId="0" fontId="38" fillId="23" borderId="10" applyNumberFormat="0" applyAlignment="0" applyProtection="0"/>
    <xf numFmtId="0" fontId="38" fillId="23" borderId="10" applyNumberFormat="0" applyAlignment="0" applyProtection="0"/>
    <xf numFmtId="0" fontId="38" fillId="23" borderId="10" applyNumberFormat="0" applyAlignment="0" applyProtection="0"/>
    <xf numFmtId="0" fontId="38" fillId="23" borderId="10" applyNumberFormat="0" applyAlignment="0" applyProtection="0"/>
    <xf numFmtId="0" fontId="28" fillId="23" borderId="3" applyNumberFormat="0" applyAlignment="0" applyProtection="0"/>
    <xf numFmtId="0" fontId="28" fillId="23" borderId="3" applyNumberFormat="0" applyAlignment="0" applyProtection="0"/>
    <xf numFmtId="0" fontId="28" fillId="23" borderId="3" applyNumberFormat="0" applyAlignment="0" applyProtection="0"/>
    <xf numFmtId="0" fontId="28" fillId="23" borderId="3" applyNumberFormat="0" applyAlignment="0" applyProtection="0"/>
    <xf numFmtId="168" fontId="4" fillId="0" borderId="0" applyFont="0" applyFill="0" applyBorder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" fillId="0" borderId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167" fontId="7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9" fillId="24" borderId="4" applyNumberFormat="0" applyAlignment="0" applyProtection="0"/>
    <xf numFmtId="0" fontId="29" fillId="24" borderId="4" applyNumberFormat="0" applyAlignment="0" applyProtection="0"/>
    <xf numFmtId="0" fontId="29" fillId="24" borderId="4" applyNumberFormat="0" applyAlignment="0" applyProtection="0"/>
    <xf numFmtId="0" fontId="29" fillId="24" borderId="4" applyNumberFormat="0" applyAlignment="0" applyProtection="0"/>
    <xf numFmtId="0" fontId="8" fillId="0" borderId="1">
      <alignment horizontal="center" wrapText="1"/>
    </xf>
    <xf numFmtId="0" fontId="7" fillId="0" borderId="0">
      <alignment vertical="top"/>
    </xf>
    <xf numFmtId="0" fontId="7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7" fillId="0" borderId="0"/>
    <xf numFmtId="0" fontId="42" fillId="0" borderId="0"/>
    <xf numFmtId="0" fontId="42" fillId="0" borderId="0"/>
    <xf numFmtId="0" fontId="42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3" fillId="0" borderId="0"/>
    <xf numFmtId="0" fontId="42" fillId="0" borderId="0"/>
    <xf numFmtId="0" fontId="4" fillId="0" borderId="0"/>
    <xf numFmtId="0" fontId="17" fillId="0" borderId="0"/>
    <xf numFmtId="0" fontId="44" fillId="0" borderId="0"/>
    <xf numFmtId="0" fontId="17" fillId="0" borderId="0"/>
    <xf numFmtId="0" fontId="4" fillId="0" borderId="0"/>
    <xf numFmtId="0" fontId="1" fillId="0" borderId="0"/>
    <xf numFmtId="0" fontId="8" fillId="0" borderId="0"/>
    <xf numFmtId="0" fontId="8" fillId="0" borderId="1">
      <alignment horizontal="center" wrapText="1"/>
    </xf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" fillId="26" borderId="9" applyNumberFormat="0" applyFont="0" applyAlignment="0" applyProtection="0"/>
    <xf numFmtId="0" fontId="4" fillId="26" borderId="9" applyNumberFormat="0" applyFont="0" applyAlignment="0" applyProtection="0"/>
    <xf numFmtId="0" fontId="4" fillId="26" borderId="9" applyNumberFormat="0" applyFont="0" applyAlignment="0" applyProtection="0"/>
    <xf numFmtId="0" fontId="4" fillId="26" borderId="9" applyNumberFormat="0" applyFont="0" applyAlignment="0" applyProtection="0"/>
    <xf numFmtId="9" fontId="7" fillId="0" borderId="0" applyFont="0" applyFill="0" applyBorder="0" applyAlignment="0" applyProtection="0"/>
    <xf numFmtId="0" fontId="8" fillId="0" borderId="1">
      <alignment horizontal="center"/>
    </xf>
    <xf numFmtId="0" fontId="8" fillId="0" borderId="1">
      <alignment horizontal="center" wrapText="1"/>
    </xf>
    <xf numFmtId="0" fontId="7" fillId="0" borderId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23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" fillId="0" borderId="0">
      <alignment horizontal="center"/>
    </xf>
    <xf numFmtId="167" fontId="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8" fillId="0" borderId="0">
      <alignment horizontal="left" vertical="top"/>
    </xf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8" fillId="0" borderId="0"/>
    <xf numFmtId="0" fontId="42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5" fillId="0" borderId="1">
      <alignment horizontal="center" vertical="top"/>
    </xf>
    <xf numFmtId="0" fontId="45" fillId="0" borderId="1">
      <alignment horizontal="center" vertical="center"/>
    </xf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155">
    <xf numFmtId="0" fontId="0" fillId="0" borderId="0" xfId="0"/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166" fontId="9" fillId="0" borderId="1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vertical="top"/>
    </xf>
    <xf numFmtId="0" fontId="19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2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4" fillId="0" borderId="2" xfId="0" applyFont="1" applyFill="1" applyBorder="1" applyAlignment="1">
      <alignment vertical="top"/>
    </xf>
    <xf numFmtId="0" fontId="9" fillId="0" borderId="1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6" fillId="0" borderId="0" xfId="1" applyFont="1" applyFill="1" applyAlignment="1">
      <alignment horizontal="lef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165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vertical="top" wrapText="1"/>
    </xf>
    <xf numFmtId="0" fontId="4" fillId="0" borderId="0" xfId="0" applyNumberFormat="1" applyFont="1" applyFill="1" applyAlignment="1">
      <alignment horizontal="right" vertical="top"/>
    </xf>
    <xf numFmtId="4" fontId="9" fillId="0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0" xfId="6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right" vertical="top"/>
    </xf>
    <xf numFmtId="0" fontId="9" fillId="0" borderId="2" xfId="0" applyFont="1" applyFill="1" applyBorder="1" applyAlignment="1">
      <alignment vertical="top"/>
    </xf>
    <xf numFmtId="0" fontId="5" fillId="0" borderId="0" xfId="7" applyFont="1" applyFill="1" applyAlignment="1">
      <alignment horizontal="right" vertical="top"/>
    </xf>
    <xf numFmtId="0" fontId="4" fillId="0" borderId="0" xfId="6" applyFont="1" applyFill="1" applyAlignment="1">
      <alignment vertical="top"/>
    </xf>
    <xf numFmtId="0" fontId="5" fillId="0" borderId="0" xfId="8" applyNumberFormat="1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15" fillId="4" borderId="0" xfId="0" applyFont="1" applyFill="1" applyAlignment="1">
      <alignment vertical="top"/>
    </xf>
    <xf numFmtId="0" fontId="10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vertical="top"/>
    </xf>
    <xf numFmtId="2" fontId="9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11" fillId="0" borderId="1" xfId="0" applyNumberFormat="1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>
      <alignment vertical="top"/>
    </xf>
    <xf numFmtId="0" fontId="20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/>
    </xf>
    <xf numFmtId="0" fontId="2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47" fillId="0" borderId="0" xfId="0" applyFont="1" applyFill="1" applyBorder="1" applyAlignment="1">
      <alignment vertical="top"/>
    </xf>
    <xf numFmtId="0" fontId="47" fillId="0" borderId="0" xfId="0" applyFont="1" applyFill="1" applyAlignment="1">
      <alignment vertical="top"/>
    </xf>
    <xf numFmtId="0" fontId="9" fillId="0" borderId="1" xfId="0" applyNumberFormat="1" applyFont="1" applyFill="1" applyBorder="1" applyAlignment="1">
      <alignment vertical="top" wrapText="1"/>
    </xf>
    <xf numFmtId="2" fontId="49" fillId="0" borderId="1" xfId="0" applyNumberFormat="1" applyFont="1" applyFill="1" applyBorder="1" applyAlignment="1">
      <alignment vertical="top"/>
    </xf>
    <xf numFmtId="0" fontId="4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/>
    </xf>
    <xf numFmtId="165" fontId="9" fillId="0" borderId="1" xfId="0" applyNumberFormat="1" applyFont="1" applyFill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2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165" fontId="11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2" fontId="20" fillId="0" borderId="1" xfId="0" applyNumberFormat="1" applyFont="1" applyFill="1" applyBorder="1" applyAlignment="1">
      <alignment horizontal="left" vertical="top"/>
    </xf>
    <xf numFmtId="4" fontId="10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horizontal="right" vertical="top"/>
    </xf>
    <xf numFmtId="0" fontId="9" fillId="0" borderId="1" xfId="0" applyNumberFormat="1" applyFont="1" applyFill="1" applyBorder="1" applyAlignment="1">
      <alignment horizontal="left" vertical="top"/>
    </xf>
    <xf numFmtId="165" fontId="50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2" fontId="50" fillId="0" borderId="1" xfId="0" applyNumberFormat="1" applyFont="1" applyFill="1" applyBorder="1" applyAlignment="1">
      <alignment horizontal="center" vertical="top"/>
    </xf>
    <xf numFmtId="0" fontId="15" fillId="0" borderId="0" xfId="0" applyFont="1" applyAlignment="1">
      <alignment vertical="top"/>
    </xf>
    <xf numFmtId="0" fontId="9" fillId="27" borderId="1" xfId="0" applyFont="1" applyFill="1" applyBorder="1" applyAlignment="1">
      <alignment horizontal="center" vertical="top" wrapText="1"/>
    </xf>
    <xf numFmtId="165" fontId="50" fillId="3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/>
    </xf>
    <xf numFmtId="0" fontId="4" fillId="0" borderId="0" xfId="6" applyFont="1" applyFill="1" applyAlignment="1">
      <alignment horizontal="right" vertical="top"/>
    </xf>
    <xf numFmtId="0" fontId="4" fillId="0" borderId="0" xfId="6" applyFont="1" applyFill="1" applyBorder="1" applyAlignment="1">
      <alignment horizontal="left" vertical="top"/>
    </xf>
    <xf numFmtId="0" fontId="7" fillId="0" borderId="0" xfId="1" applyFill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2" fontId="10" fillId="3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right" vertical="top" wrapText="1"/>
    </xf>
    <xf numFmtId="1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horizontal="right" vertical="top"/>
    </xf>
    <xf numFmtId="0" fontId="14" fillId="3" borderId="1" xfId="0" applyNumberFormat="1" applyFont="1" applyFill="1" applyBorder="1" applyAlignment="1">
      <alignment horizontal="center" vertical="top"/>
    </xf>
    <xf numFmtId="0" fontId="10" fillId="29" borderId="1" xfId="0" applyNumberFormat="1" applyFont="1" applyFill="1" applyBorder="1" applyAlignment="1">
      <alignment horizontal="center" vertical="top" wrapText="1"/>
    </xf>
    <xf numFmtId="0" fontId="12" fillId="29" borderId="1" xfId="0" applyFont="1" applyFill="1" applyBorder="1" applyAlignment="1">
      <alignment vertical="top" wrapText="1"/>
    </xf>
    <xf numFmtId="0" fontId="14" fillId="29" borderId="1" xfId="0" applyNumberFormat="1" applyFont="1" applyFill="1" applyBorder="1" applyAlignment="1">
      <alignment horizontal="center" vertical="top" wrapText="1"/>
    </xf>
    <xf numFmtId="0" fontId="14" fillId="29" borderId="1" xfId="0" applyNumberFormat="1" applyFont="1" applyFill="1" applyBorder="1" applyAlignment="1">
      <alignment horizontal="center" vertical="top"/>
    </xf>
    <xf numFmtId="165" fontId="14" fillId="29" borderId="1" xfId="0" applyNumberFormat="1" applyFont="1" applyFill="1" applyBorder="1" applyAlignment="1">
      <alignment horizontal="center" vertical="top"/>
    </xf>
    <xf numFmtId="0" fontId="10" fillId="29" borderId="1" xfId="0" applyFont="1" applyFill="1" applyBorder="1" applyAlignment="1">
      <alignment horizontal="center" vertical="top" wrapText="1"/>
    </xf>
    <xf numFmtId="0" fontId="10" fillId="29" borderId="1" xfId="0" applyNumberFormat="1" applyFont="1" applyFill="1" applyBorder="1" applyAlignment="1">
      <alignment horizontal="center" vertical="top"/>
    </xf>
    <xf numFmtId="2" fontId="10" fillId="29" borderId="1" xfId="0" applyNumberFormat="1" applyFont="1" applyFill="1" applyBorder="1" applyAlignment="1">
      <alignment horizontal="center" vertical="top"/>
    </xf>
    <xf numFmtId="0" fontId="10" fillId="29" borderId="1" xfId="0" applyFont="1" applyFill="1" applyBorder="1" applyAlignment="1">
      <alignment vertical="top"/>
    </xf>
    <xf numFmtId="0" fontId="16" fillId="29" borderId="1" xfId="0" applyFont="1" applyFill="1" applyBorder="1" applyAlignment="1">
      <alignment horizontal="left" vertical="top" wrapText="1"/>
    </xf>
    <xf numFmtId="0" fontId="14" fillId="29" borderId="1" xfId="0" applyFont="1" applyFill="1" applyBorder="1" applyAlignment="1">
      <alignment horizontal="center" vertical="top"/>
    </xf>
    <xf numFmtId="0" fontId="10" fillId="29" borderId="1" xfId="0" applyFont="1" applyFill="1" applyBorder="1" applyAlignment="1">
      <alignment horizontal="center" vertical="top"/>
    </xf>
    <xf numFmtId="0" fontId="16" fillId="29" borderId="1" xfId="5" applyNumberFormat="1" applyFont="1" applyFill="1" applyBorder="1" applyAlignment="1">
      <alignment horizontal="left" vertical="top" wrapText="1"/>
    </xf>
    <xf numFmtId="2" fontId="14" fillId="29" borderId="1" xfId="0" applyNumberFormat="1" applyFont="1" applyFill="1" applyBorder="1" applyAlignment="1">
      <alignment horizontal="center" vertical="top"/>
    </xf>
    <xf numFmtId="2" fontId="46" fillId="29" borderId="1" xfId="0" applyNumberFormat="1" applyFont="1" applyFill="1" applyBorder="1" applyAlignment="1">
      <alignment vertical="top"/>
    </xf>
    <xf numFmtId="0" fontId="46" fillId="29" borderId="1" xfId="0" applyNumberFormat="1" applyFont="1" applyFill="1" applyBorder="1" applyAlignment="1">
      <alignment horizontal="center" vertical="top"/>
    </xf>
    <xf numFmtId="0" fontId="10" fillId="29" borderId="1" xfId="0" applyNumberFormat="1" applyFont="1" applyFill="1" applyBorder="1" applyAlignment="1">
      <alignment horizontal="left" vertical="top" wrapText="1"/>
    </xf>
    <xf numFmtId="4" fontId="10" fillId="29" borderId="1" xfId="0" applyNumberFormat="1" applyFont="1" applyFill="1" applyBorder="1" applyAlignment="1">
      <alignment vertical="top"/>
    </xf>
    <xf numFmtId="0" fontId="10" fillId="29" borderId="1" xfId="0" applyFont="1" applyFill="1" applyBorder="1" applyAlignment="1">
      <alignment vertical="top" wrapText="1"/>
    </xf>
    <xf numFmtId="2" fontId="48" fillId="29" borderId="1" xfId="0" applyNumberFormat="1" applyFont="1" applyFill="1" applyBorder="1" applyAlignment="1">
      <alignment vertical="top"/>
    </xf>
    <xf numFmtId="0" fontId="48" fillId="29" borderId="1" xfId="0" applyNumberFormat="1" applyFont="1" applyFill="1" applyBorder="1" applyAlignment="1">
      <alignment horizontal="center" vertical="top"/>
    </xf>
    <xf numFmtId="169" fontId="42" fillId="0" borderId="0" xfId="0" applyNumberFormat="1" applyFont="1" applyFill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21" fillId="28" borderId="1" xfId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10" fillId="29" borderId="1" xfId="0" applyNumberFormat="1" applyFont="1" applyFill="1" applyBorder="1" applyAlignment="1">
      <alignment horizontal="center" vertical="top"/>
    </xf>
    <xf numFmtId="0" fontId="21" fillId="28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10" fillId="29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/>
    </xf>
    <xf numFmtId="0" fontId="19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10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top"/>
    </xf>
    <xf numFmtId="165" fontId="14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</cellXfs>
  <cellStyles count="326">
    <cellStyle name=" 1" xfId="13"/>
    <cellStyle name="_АХК 2007" xfId="14"/>
    <cellStyle name="_АХК 2007_Проект плана ТЭЦ-10 2016 г+" xfId="15"/>
    <cellStyle name="_Заявки 2004 ОКС" xfId="16"/>
    <cellStyle name="_Заявки 2004 ОКС_Проект плана ТЭЦ-10 2016 г+" xfId="17"/>
    <cellStyle name="_ОКС 1 кв" xfId="18"/>
    <cellStyle name="_ОКС 1 кв_Проект плана ТЭЦ-10 2016 г+" xfId="19"/>
    <cellStyle name="_переход от болванки к болванке" xfId="20"/>
    <cellStyle name="_переход от болванки к болванке_Переделка Ремонт итог с номенкл номерами" xfId="21"/>
    <cellStyle name="_переход от болванки к болванке_Переделка Ремонт итог с номенкл номерами_Проект плана ТЭЦ-10 2016 г+" xfId="22"/>
    <cellStyle name="_переход от болванки к болванке_Приведение в соответствие эксплуат" xfId="23"/>
    <cellStyle name="_переход от болванки к болванке_Приведение в соответствие эксплуат_Проект плана ТЭЦ-10 2016 г+" xfId="24"/>
    <cellStyle name="_переход от болванки к болванке_Проект плана ТЭЦ-10 2016 г+" xfId="25"/>
    <cellStyle name="_переход от болванки к болванке_Рем расш разбивка ЭЦ и ТАИ" xfId="26"/>
    <cellStyle name="_переход от болванки к болванке_Рем расш разбивка ЭЦ и ТАИ_Проект плана ТЭЦ-10 2016 г+" xfId="27"/>
    <cellStyle name="_переход от болванки к болванке_свод ТЭЦ6 Заявки годовые 2004" xfId="28"/>
    <cellStyle name="_переход от болванки к болванке_свод ТЭЦ6 Заявки годовые 2004_Проект плана ТЭЦ-10 2016 г+" xfId="29"/>
    <cellStyle name="_переход от болванки к болванке_ТЭЦ6 Заявки годовые 2004" xfId="30"/>
    <cellStyle name="_переход от болванки к болванке_ТЭЦ6 Заявки годовые 2004_Проект плана ТЭЦ-10 2016 г+" xfId="31"/>
    <cellStyle name="_Эксплуатация по цехам расширенная" xfId="32"/>
    <cellStyle name="_Эксплуатация по цехам расширенная_Проект плана ТЭЦ-10 2016 г+" xfId="33"/>
    <cellStyle name="20% - Accent1" xfId="34"/>
    <cellStyle name="20% - Accent2" xfId="35"/>
    <cellStyle name="20% - Accent3" xfId="36"/>
    <cellStyle name="20% - Accent4" xfId="37"/>
    <cellStyle name="20% - Accent5" xfId="38"/>
    <cellStyle name="20% - Accent6" xfId="39"/>
    <cellStyle name="20% - Акцент1 2" xfId="40"/>
    <cellStyle name="20% - Акцент1 3" xfId="41"/>
    <cellStyle name="20% - Акцент1 4" xfId="42"/>
    <cellStyle name="20% - Акцент1 5" xfId="43"/>
    <cellStyle name="20% - Акцент2 2" xfId="44"/>
    <cellStyle name="20% - Акцент2 3" xfId="45"/>
    <cellStyle name="20% - Акцент2 4" xfId="46"/>
    <cellStyle name="20% - Акцент2 5" xfId="47"/>
    <cellStyle name="20% - Акцент3 2" xfId="48"/>
    <cellStyle name="20% - Акцент3 3" xfId="49"/>
    <cellStyle name="20% - Акцент3 4" xfId="50"/>
    <cellStyle name="20% - Акцент3 5" xfId="51"/>
    <cellStyle name="20% - Акцент4 2" xfId="52"/>
    <cellStyle name="20% - Акцент4 3" xfId="53"/>
    <cellStyle name="20% - Акцент4 4" xfId="54"/>
    <cellStyle name="20% - Акцент4 5" xfId="55"/>
    <cellStyle name="20% - Акцент5 2" xfId="56"/>
    <cellStyle name="20% - Акцент5 3" xfId="57"/>
    <cellStyle name="20% - Акцент5 4" xfId="58"/>
    <cellStyle name="20% - Акцент5 5" xfId="59"/>
    <cellStyle name="20% - Акцент6 2" xfId="60"/>
    <cellStyle name="20% - Акцент6 3" xfId="61"/>
    <cellStyle name="20% - Акцент6 4" xfId="62"/>
    <cellStyle name="20% - Акцент6 5" xfId="63"/>
    <cellStyle name="40% - Accent1" xfId="64"/>
    <cellStyle name="40% - Accent2" xfId="65"/>
    <cellStyle name="40% - Accent3" xfId="66"/>
    <cellStyle name="40% - Accent4" xfId="67"/>
    <cellStyle name="40% - Accent5" xfId="68"/>
    <cellStyle name="40% - Accent6" xfId="69"/>
    <cellStyle name="40% - Акцент1 2" xfId="70"/>
    <cellStyle name="40% - Акцент1 3" xfId="71"/>
    <cellStyle name="40% - Акцент1 4" xfId="72"/>
    <cellStyle name="40% - Акцент1 5" xfId="73"/>
    <cellStyle name="40% - Акцент2 2" xfId="74"/>
    <cellStyle name="40% - Акцент2 3" xfId="75"/>
    <cellStyle name="40% - Акцент2 4" xfId="76"/>
    <cellStyle name="40% - Акцент2 5" xfId="77"/>
    <cellStyle name="40% - Акцент3 2" xfId="78"/>
    <cellStyle name="40% - Акцент3 3" xfId="79"/>
    <cellStyle name="40% - Акцент3 4" xfId="80"/>
    <cellStyle name="40% - Акцент3 5" xfId="81"/>
    <cellStyle name="40% - Акцент4 2" xfId="82"/>
    <cellStyle name="40% - Акцент4 3" xfId="83"/>
    <cellStyle name="40% - Акцент4 4" xfId="84"/>
    <cellStyle name="40% - Акцент4 5" xfId="85"/>
    <cellStyle name="40% - Акцент5 2" xfId="86"/>
    <cellStyle name="40% - Акцент5 3" xfId="87"/>
    <cellStyle name="40% - Акцент5 4" xfId="88"/>
    <cellStyle name="40% - Акцент5 5" xfId="89"/>
    <cellStyle name="40% - Акцент6 2" xfId="90"/>
    <cellStyle name="40% - Акцент6 3" xfId="91"/>
    <cellStyle name="40% - Акцент6 4" xfId="92"/>
    <cellStyle name="40% - Акцент6 5" xfId="93"/>
    <cellStyle name="60% - Accent1" xfId="94"/>
    <cellStyle name="60% - Accent2" xfId="95"/>
    <cellStyle name="60% - Accent3" xfId="96"/>
    <cellStyle name="60% - Accent4" xfId="97"/>
    <cellStyle name="60% - Accent5" xfId="98"/>
    <cellStyle name="60% - Accent6" xfId="99"/>
    <cellStyle name="60% - Акцент1 2" xfId="100"/>
    <cellStyle name="60% - Акцент1 3" xfId="101"/>
    <cellStyle name="60% - Акцент1 4" xfId="102"/>
    <cellStyle name="60% - Акцент1 5" xfId="103"/>
    <cellStyle name="60% - Акцент2 2" xfId="104"/>
    <cellStyle name="60% - Акцент2 3" xfId="105"/>
    <cellStyle name="60% - Акцент2 4" xfId="106"/>
    <cellStyle name="60% - Акцент2 5" xfId="107"/>
    <cellStyle name="60% - Акцент3 2" xfId="108"/>
    <cellStyle name="60% - Акцент3 3" xfId="109"/>
    <cellStyle name="60% - Акцент3 4" xfId="110"/>
    <cellStyle name="60% - Акцент3 5" xfId="111"/>
    <cellStyle name="60% - Акцент4 2" xfId="112"/>
    <cellStyle name="60% - Акцент4 3" xfId="113"/>
    <cellStyle name="60% - Акцент4 4" xfId="114"/>
    <cellStyle name="60% - Акцент4 5" xfId="115"/>
    <cellStyle name="60% - Акцент5 2" xfId="116"/>
    <cellStyle name="60% - Акцент5 3" xfId="117"/>
    <cellStyle name="60% - Акцент5 4" xfId="118"/>
    <cellStyle name="60% - Акцент5 5" xfId="119"/>
    <cellStyle name="60% - Акцент6 2" xfId="120"/>
    <cellStyle name="60% - Акцент6 3" xfId="121"/>
    <cellStyle name="60% - Акцент6 4" xfId="122"/>
    <cellStyle name="60% - Акцент6 5" xfId="123"/>
    <cellStyle name="Accent1" xfId="124"/>
    <cellStyle name="Accent2" xfId="125"/>
    <cellStyle name="Accent3" xfId="126"/>
    <cellStyle name="Accent4" xfId="127"/>
    <cellStyle name="Accent5" xfId="128"/>
    <cellStyle name="Accent6" xfId="129"/>
    <cellStyle name="Bad" xfId="130"/>
    <cellStyle name="Calculation" xfId="131"/>
    <cellStyle name="Check Cell" xfId="132"/>
    <cellStyle name="Explanatory Text" xfId="133"/>
    <cellStyle name="Good" xfId="134"/>
    <cellStyle name="Heading 1" xfId="135"/>
    <cellStyle name="Heading 2" xfId="136"/>
    <cellStyle name="Heading 3" xfId="137"/>
    <cellStyle name="Heading 4" xfId="138"/>
    <cellStyle name="Input" xfId="139"/>
    <cellStyle name="Linked Cell" xfId="140"/>
    <cellStyle name="Neutral" xfId="141"/>
    <cellStyle name="Note" xfId="142"/>
    <cellStyle name="Output" xfId="143"/>
    <cellStyle name="Title" xfId="144"/>
    <cellStyle name="Total" xfId="145"/>
    <cellStyle name="Warning Text" xfId="146"/>
    <cellStyle name="Акт" xfId="147"/>
    <cellStyle name="АктМТСН" xfId="148"/>
    <cellStyle name="Акцент1 2" xfId="149"/>
    <cellStyle name="Акцент1 3" xfId="150"/>
    <cellStyle name="Акцент1 4" xfId="151"/>
    <cellStyle name="Акцент1 5" xfId="152"/>
    <cellStyle name="Акцент2 2" xfId="153"/>
    <cellStyle name="Акцент2 3" xfId="154"/>
    <cellStyle name="Акцент2 4" xfId="155"/>
    <cellStyle name="Акцент2 5" xfId="156"/>
    <cellStyle name="Акцент3 2" xfId="157"/>
    <cellStyle name="Акцент3 3" xfId="158"/>
    <cellStyle name="Акцент3 4" xfId="159"/>
    <cellStyle name="Акцент3 5" xfId="160"/>
    <cellStyle name="Акцент4 2" xfId="161"/>
    <cellStyle name="Акцент4 3" xfId="162"/>
    <cellStyle name="Акцент4 4" xfId="163"/>
    <cellStyle name="Акцент4 5" xfId="164"/>
    <cellStyle name="Акцент5 2" xfId="165"/>
    <cellStyle name="Акцент5 3" xfId="166"/>
    <cellStyle name="Акцент5 4" xfId="167"/>
    <cellStyle name="Акцент5 5" xfId="168"/>
    <cellStyle name="Акцент6 2" xfId="169"/>
    <cellStyle name="Акцент6 3" xfId="170"/>
    <cellStyle name="Акцент6 4" xfId="171"/>
    <cellStyle name="Акцент6 5" xfId="172"/>
    <cellStyle name="Ввод  2" xfId="173"/>
    <cellStyle name="Ввод  3" xfId="174"/>
    <cellStyle name="Ввод  4" xfId="175"/>
    <cellStyle name="Ввод  5" xfId="176"/>
    <cellStyle name="ВедРесурсов" xfId="177"/>
    <cellStyle name="ВедРесурсовАкт" xfId="178"/>
    <cellStyle name="Вывод 2" xfId="179"/>
    <cellStyle name="Вывод 3" xfId="180"/>
    <cellStyle name="Вывод 4" xfId="181"/>
    <cellStyle name="Вывод 5" xfId="182"/>
    <cellStyle name="Вычисление 2" xfId="183"/>
    <cellStyle name="Вычисление 3" xfId="184"/>
    <cellStyle name="Вычисление 4" xfId="185"/>
    <cellStyle name="Вычисление 5" xfId="186"/>
    <cellStyle name="Денежный 2" xfId="187"/>
    <cellStyle name="Заголовок 1 2" xfId="188"/>
    <cellStyle name="Заголовок 1 3" xfId="189"/>
    <cellStyle name="Заголовок 1 4" xfId="190"/>
    <cellStyle name="Заголовок 1 5" xfId="191"/>
    <cellStyle name="Заголовок 2 2" xfId="192"/>
    <cellStyle name="Заголовок 2 3" xfId="193"/>
    <cellStyle name="Заголовок 2 4" xfId="194"/>
    <cellStyle name="Заголовок 2 5" xfId="195"/>
    <cellStyle name="Заголовок 3 2" xfId="196"/>
    <cellStyle name="Заголовок 3 3" xfId="197"/>
    <cellStyle name="Заголовок 3 4" xfId="198"/>
    <cellStyle name="Заголовок 3 5" xfId="199"/>
    <cellStyle name="Заголовок 4 2" xfId="200"/>
    <cellStyle name="Заголовок 4 3" xfId="201"/>
    <cellStyle name="Заголовок 4 4" xfId="202"/>
    <cellStyle name="Заголовок 4 5" xfId="203"/>
    <cellStyle name="Индексы" xfId="204"/>
    <cellStyle name="Итог 2" xfId="205"/>
    <cellStyle name="Итог 3" xfId="206"/>
    <cellStyle name="Итог 4" xfId="207"/>
    <cellStyle name="Итог 5" xfId="208"/>
    <cellStyle name="Итоги" xfId="4"/>
    <cellStyle name="ИтогоАктБазЦ" xfId="210"/>
    <cellStyle name="ИтогоАктБИМ" xfId="211"/>
    <cellStyle name="ИтогоАктРесМет" xfId="212"/>
    <cellStyle name="ИтогоАктТекЦ" xfId="213"/>
    <cellStyle name="ИтогоБазЦ" xfId="214"/>
    <cellStyle name="ИтогоБИМ" xfId="215"/>
    <cellStyle name="ИтогоРесМет" xfId="216"/>
    <cellStyle name="ИтогоТекЦ" xfId="217"/>
    <cellStyle name="Контрольная ячейка 2" xfId="218"/>
    <cellStyle name="Контрольная ячейка 3" xfId="219"/>
    <cellStyle name="Контрольная ячейка 4" xfId="220"/>
    <cellStyle name="Контрольная ячейка 5" xfId="221"/>
    <cellStyle name="ЛокСмета" xfId="222"/>
    <cellStyle name="ЛокСмМТСН" xfId="223"/>
    <cellStyle name="М29" xfId="224"/>
    <cellStyle name="М29 2" xfId="319"/>
    <cellStyle name="Название 2" xfId="225"/>
    <cellStyle name="Название 3" xfId="226"/>
    <cellStyle name="Название 4" xfId="227"/>
    <cellStyle name="Название 5" xfId="228"/>
    <cellStyle name="Нейтральный 2" xfId="229"/>
    <cellStyle name="Нейтральный 3" xfId="230"/>
    <cellStyle name="Нейтральный 4" xfId="231"/>
    <cellStyle name="Нейтральный 5" xfId="232"/>
    <cellStyle name="ОбСмета" xfId="233"/>
    <cellStyle name="ОбСмета 2" xfId="320"/>
    <cellStyle name="Обычный" xfId="0" builtinId="0"/>
    <cellStyle name="Обычный 10" xfId="234"/>
    <cellStyle name="Обычный 10 2" xfId="235"/>
    <cellStyle name="Обычный 11" xfId="7"/>
    <cellStyle name="Обычный 11 2" xfId="10"/>
    <cellStyle name="Обычный 11 2 2" xfId="306"/>
    <cellStyle name="Обычный 11 3" xfId="236"/>
    <cellStyle name="Обычный 11 4" xfId="307"/>
    <cellStyle name="Обычный 12" xfId="301"/>
    <cellStyle name="Обычный 13" xfId="12"/>
    <cellStyle name="Обычный 2" xfId="1"/>
    <cellStyle name="Обычный 2 2" xfId="8"/>
    <cellStyle name="Обычный 2 2 2" xfId="237"/>
    <cellStyle name="Обычный 2 2 3" xfId="238"/>
    <cellStyle name="Обычный 2 2_Книга2_План ТЭЦ-10 2013г. 1кв" xfId="239"/>
    <cellStyle name="Обычный 2 3" xfId="240"/>
    <cellStyle name="Обычный 2 3 2" xfId="241"/>
    <cellStyle name="Обычный 2 3_План ТЭЦ-10 2013г. 3кв(проект)0" xfId="242"/>
    <cellStyle name="Обычный 2 4" xfId="243"/>
    <cellStyle name="Обычный 2 4 2" xfId="244"/>
    <cellStyle name="Обычный 2 4_Проект плана ТЭЦ-10 2016 г+" xfId="245"/>
    <cellStyle name="Обычный 2 5" xfId="246"/>
    <cellStyle name="Обычный 2 6" xfId="247"/>
    <cellStyle name="Обычный 2__Секвестр 30503 Афанасьеву_10.01.12г." xfId="248"/>
    <cellStyle name="Обычный 3" xfId="3"/>
    <cellStyle name="Обычный 3 2" xfId="250"/>
    <cellStyle name="Обычный 3 2 2" xfId="251"/>
    <cellStyle name="Обычный 3 2_Книга2" xfId="252"/>
    <cellStyle name="Обычный 3 3" xfId="253"/>
    <cellStyle name="Обычный 3 4" xfId="254"/>
    <cellStyle name="Обычный 3 4 2" xfId="255"/>
    <cellStyle name="Обычный 3 5" xfId="249"/>
    <cellStyle name="Обычный 3_13-1 2013 год (проект)_2012.10.10" xfId="256"/>
    <cellStyle name="Обычный 4" xfId="2"/>
    <cellStyle name="Обычный 4 2" xfId="257"/>
    <cellStyle name="Обычный 4_Книга2" xfId="258"/>
    <cellStyle name="Обычный 5" xfId="259"/>
    <cellStyle name="Обычный 6" xfId="260"/>
    <cellStyle name="Обычный 6 2" xfId="323"/>
    <cellStyle name="Обычный 7" xfId="261"/>
    <cellStyle name="Обычный 7 2" xfId="325"/>
    <cellStyle name="Обычный 8" xfId="262"/>
    <cellStyle name="Обычный 8 2" xfId="263"/>
    <cellStyle name="Обычный 9" xfId="264"/>
    <cellStyle name="Обычный_ГЗУ-II.04" xfId="6"/>
    <cellStyle name="Обычный_ПЕречень сверхтиповых работ по ТМО на 2013 г" xfId="5"/>
    <cellStyle name="Параметр" xfId="265"/>
    <cellStyle name="ПеременныеСметы" xfId="266"/>
    <cellStyle name="Плохой 2" xfId="267"/>
    <cellStyle name="Плохой 3" xfId="268"/>
    <cellStyle name="Плохой 4" xfId="269"/>
    <cellStyle name="Плохой 5" xfId="270"/>
    <cellStyle name="Пояснение 2" xfId="271"/>
    <cellStyle name="Пояснение 3" xfId="272"/>
    <cellStyle name="Пояснение 4" xfId="273"/>
    <cellStyle name="Пояснение 5" xfId="274"/>
    <cellStyle name="Примечание 2" xfId="275"/>
    <cellStyle name="Примечание 3" xfId="276"/>
    <cellStyle name="Примечание 4" xfId="277"/>
    <cellStyle name="Примечание 5" xfId="278"/>
    <cellStyle name="Процентный 2" xfId="279"/>
    <cellStyle name="РесСмета" xfId="280"/>
    <cellStyle name="СводкаСтоимРаб" xfId="281"/>
    <cellStyle name="СводРасч" xfId="282"/>
    <cellStyle name="Связанная ячейка 2" xfId="283"/>
    <cellStyle name="Связанная ячейка 3" xfId="284"/>
    <cellStyle name="Связанная ячейка 4" xfId="285"/>
    <cellStyle name="Связанная ячейка 5" xfId="286"/>
    <cellStyle name="Стиль 1" xfId="287"/>
    <cellStyle name="Текст предупреждения 2" xfId="288"/>
    <cellStyle name="Текст предупреждения 3" xfId="289"/>
    <cellStyle name="Текст предупреждения 4" xfId="290"/>
    <cellStyle name="Текст предупреждения 5" xfId="291"/>
    <cellStyle name="Титул" xfId="292"/>
    <cellStyle name="Финансовый 10" xfId="310"/>
    <cellStyle name="Финансовый 11" xfId="309"/>
    <cellStyle name="Финансовый 11 2" xfId="324"/>
    <cellStyle name="Финансовый 12" xfId="308"/>
    <cellStyle name="Финансовый 13" xfId="303"/>
    <cellStyle name="Финансовый 14" xfId="209"/>
    <cellStyle name="Финансовый 15" xfId="302"/>
    <cellStyle name="Финансовый 2" xfId="9"/>
    <cellStyle name="Финансовый 2 2" xfId="293"/>
    <cellStyle name="Финансовый 3" xfId="11"/>
    <cellStyle name="Финансовый 3 2" xfId="294"/>
    <cellStyle name="Финансовый 3 3" xfId="305"/>
    <cellStyle name="Финансовый 3 4" xfId="311"/>
    <cellStyle name="Финансовый 4" xfId="313"/>
    <cellStyle name="Финансовый 4 2" xfId="317"/>
    <cellStyle name="Финансовый 5" xfId="316"/>
    <cellStyle name="Финансовый 6" xfId="315"/>
    <cellStyle name="Финансовый 6 2" xfId="321"/>
    <cellStyle name="Финансовый 7" xfId="314"/>
    <cellStyle name="Финансовый 8" xfId="312"/>
    <cellStyle name="Финансовый 8 2" xfId="304"/>
    <cellStyle name="Финансовый 9" xfId="318"/>
    <cellStyle name="Финансовый 9 2" xfId="322"/>
    <cellStyle name="Хвост" xfId="295"/>
    <cellStyle name="Хороший 2" xfId="296"/>
    <cellStyle name="Хороший 3" xfId="297"/>
    <cellStyle name="Хороший 4" xfId="298"/>
    <cellStyle name="Хороший 5" xfId="299"/>
    <cellStyle name="Экспертиза" xfId="30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5"/>
  <sheetViews>
    <sheetView tabSelected="1" view="pageBreakPreview" zoomScaleSheetLayoutView="100" workbookViewId="0">
      <selection activeCell="M14" sqref="M14"/>
    </sheetView>
  </sheetViews>
  <sheetFormatPr defaultColWidth="9.109375" defaultRowHeight="11.4" x14ac:dyDescent="0.25"/>
  <cols>
    <col min="1" max="1" width="5.5546875" style="42" customWidth="1"/>
    <col min="2" max="2" width="32.6640625" style="43" customWidth="1"/>
    <col min="3" max="3" width="5.44140625" style="42" customWidth="1"/>
    <col min="4" max="4" width="7.109375" style="42" customWidth="1"/>
    <col min="5" max="5" width="5.88671875" style="42" customWidth="1"/>
    <col min="6" max="6" width="11.33203125" style="44" customWidth="1"/>
    <col min="7" max="7" width="15.6640625" style="45" customWidth="1"/>
    <col min="8" max="8" width="5.88671875" style="42" customWidth="1"/>
    <col min="9" max="9" width="6.109375" style="42" customWidth="1"/>
    <col min="10" max="10" width="6.6640625" style="42" customWidth="1"/>
    <col min="11" max="11" width="15.5546875" style="42" bestFit="1" customWidth="1"/>
    <col min="12" max="12" width="6.5546875" style="42" customWidth="1"/>
    <col min="13" max="13" width="27.44140625" style="43" customWidth="1"/>
    <col min="14" max="14" width="3.6640625" style="43" customWidth="1"/>
    <col min="15" max="15" width="6.44140625" style="46" customWidth="1"/>
    <col min="16" max="16" width="10.109375" style="42" customWidth="1"/>
    <col min="17" max="16384" width="9.109375" style="42"/>
  </cols>
  <sheetData>
    <row r="1" spans="1:16" s="11" customFormat="1" ht="13.2" x14ac:dyDescent="0.25">
      <c r="A1" s="24"/>
      <c r="B1" s="25"/>
      <c r="C1" s="3"/>
      <c r="D1" s="1"/>
      <c r="E1" s="1"/>
      <c r="F1" s="1"/>
      <c r="G1" s="1"/>
      <c r="H1" s="1"/>
      <c r="I1" s="1"/>
      <c r="O1" s="1"/>
      <c r="P1" s="1"/>
    </row>
    <row r="2" spans="1:16" s="21" customFormat="1" ht="13.2" x14ac:dyDescent="0.25">
      <c r="A2" s="28"/>
      <c r="B2" s="26"/>
      <c r="C2" s="15"/>
      <c r="D2" s="27"/>
      <c r="E2" s="27"/>
      <c r="F2" s="27"/>
      <c r="G2" s="27"/>
      <c r="O2" s="27"/>
      <c r="P2" s="27" t="s">
        <v>39</v>
      </c>
    </row>
    <row r="3" spans="1:16" s="11" customFormat="1" ht="13.2" x14ac:dyDescent="0.25">
      <c r="A3" s="49"/>
      <c r="B3" s="25"/>
      <c r="C3" s="3"/>
      <c r="D3" s="1"/>
      <c r="E3" s="1"/>
      <c r="F3" s="1"/>
      <c r="G3" s="1"/>
      <c r="O3" s="1"/>
      <c r="P3" s="98" t="s">
        <v>49</v>
      </c>
    </row>
    <row r="4" spans="1:16" s="11" customFormat="1" ht="13.2" x14ac:dyDescent="0.25">
      <c r="A4" s="49"/>
      <c r="B4" s="25"/>
      <c r="C4" s="3"/>
      <c r="D4" s="1"/>
      <c r="E4" s="1"/>
      <c r="F4" s="1"/>
      <c r="G4" s="1"/>
      <c r="O4" s="1"/>
      <c r="P4" s="98" t="s">
        <v>50</v>
      </c>
    </row>
    <row r="5" spans="1:16" s="11" customFormat="1" ht="13.2" x14ac:dyDescent="0.25">
      <c r="A5" s="99"/>
      <c r="B5" s="25"/>
      <c r="C5" s="3"/>
      <c r="D5" s="1"/>
      <c r="E5" s="1"/>
      <c r="F5" s="1"/>
      <c r="G5" s="1"/>
      <c r="O5" s="1"/>
      <c r="P5" s="1" t="s">
        <v>45</v>
      </c>
    </row>
    <row r="6" spans="1:16" s="11" customFormat="1" ht="13.2" x14ac:dyDescent="0.25">
      <c r="A6" s="99"/>
      <c r="B6" s="25"/>
      <c r="C6" s="3"/>
      <c r="D6" s="1"/>
      <c r="E6" s="1"/>
      <c r="F6" s="1"/>
      <c r="G6" s="1"/>
      <c r="O6" s="1"/>
      <c r="P6" s="1" t="s">
        <v>51</v>
      </c>
    </row>
    <row r="7" spans="1:16" s="11" customFormat="1" ht="13.2" x14ac:dyDescent="0.25">
      <c r="A7" s="50"/>
      <c r="K7" s="13"/>
      <c r="L7" s="13"/>
      <c r="O7" s="1"/>
      <c r="P7" s="48"/>
    </row>
    <row r="8" spans="1:16" s="11" customFormat="1" ht="15.6" x14ac:dyDescent="0.25">
      <c r="A8" s="140" t="s">
        <v>154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</row>
    <row r="9" spans="1:16" s="20" customFormat="1" ht="13.2" x14ac:dyDescent="0.25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</row>
    <row r="10" spans="1:16" s="20" customFormat="1" ht="13.2" x14ac:dyDescent="0.25">
      <c r="A10" s="142" t="s">
        <v>156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1:16" s="20" customFormat="1" ht="13.2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 s="11" customFormat="1" ht="13.2" x14ac:dyDescent="0.25">
      <c r="A12" s="8"/>
      <c r="B12" s="10" t="s">
        <v>146</v>
      </c>
      <c r="C12" s="95" t="s">
        <v>150</v>
      </c>
      <c r="F12" s="14"/>
      <c r="G12" s="14"/>
      <c r="H12" s="14"/>
      <c r="I12" s="29"/>
      <c r="J12" s="29"/>
      <c r="K12" s="29"/>
      <c r="L12" s="29"/>
      <c r="M12" s="29"/>
      <c r="N12" s="29"/>
      <c r="O12" s="30"/>
      <c r="P12" s="29"/>
    </row>
    <row r="13" spans="1:16" s="20" customFormat="1" ht="13.2" x14ac:dyDescent="0.25">
      <c r="A13" s="8"/>
      <c r="C13" s="95" t="s">
        <v>151</v>
      </c>
      <c r="F13" s="14"/>
      <c r="G13" s="14"/>
      <c r="H13" s="14"/>
      <c r="I13" s="29"/>
      <c r="J13" s="29"/>
      <c r="K13" s="29"/>
      <c r="L13" s="29"/>
      <c r="M13" s="29"/>
      <c r="N13" s="29"/>
      <c r="O13" s="30"/>
      <c r="P13" s="29"/>
    </row>
    <row r="14" spans="1:16" s="20" customFormat="1" ht="13.2" x14ac:dyDescent="0.25">
      <c r="A14" s="8"/>
      <c r="B14" s="11"/>
      <c r="C14" s="95" t="s">
        <v>142</v>
      </c>
      <c r="F14" s="14"/>
      <c r="G14" s="14"/>
      <c r="H14" s="14"/>
      <c r="I14" s="29"/>
      <c r="J14" s="29"/>
      <c r="K14" s="29"/>
      <c r="L14" s="29"/>
      <c r="M14" s="29"/>
      <c r="N14" s="29"/>
      <c r="O14" s="30"/>
      <c r="P14" s="29"/>
    </row>
    <row r="15" spans="1:16" s="20" customFormat="1" ht="13.2" x14ac:dyDescent="0.25">
      <c r="A15" s="8"/>
      <c r="B15" s="8"/>
      <c r="C15" s="20" t="s">
        <v>152</v>
      </c>
      <c r="F15" s="14"/>
      <c r="G15" s="14"/>
      <c r="H15" s="14"/>
      <c r="I15" s="29"/>
      <c r="J15" s="29"/>
      <c r="K15" s="29"/>
      <c r="L15" s="29"/>
      <c r="M15" s="29"/>
      <c r="N15" s="29"/>
      <c r="O15" s="30"/>
      <c r="P15" s="29"/>
    </row>
    <row r="16" spans="1:16" s="20" customFormat="1" ht="13.2" x14ac:dyDescent="0.25">
      <c r="A16" s="8"/>
      <c r="B16" s="8"/>
      <c r="C16" s="20" t="s">
        <v>153</v>
      </c>
      <c r="F16" s="14"/>
      <c r="G16" s="14"/>
      <c r="H16" s="14"/>
      <c r="I16" s="29"/>
      <c r="J16" s="29"/>
      <c r="K16" s="29"/>
      <c r="L16" s="29"/>
      <c r="M16" s="29"/>
      <c r="N16" s="29"/>
      <c r="O16" s="30"/>
      <c r="P16" s="29"/>
    </row>
    <row r="17" spans="1:29" s="20" customFormat="1" ht="13.2" x14ac:dyDescent="0.25">
      <c r="A17" s="8"/>
      <c r="B17" s="8"/>
      <c r="C17" s="20" t="s">
        <v>143</v>
      </c>
      <c r="F17" s="14"/>
      <c r="G17" s="14"/>
      <c r="H17" s="14"/>
      <c r="I17" s="29"/>
      <c r="J17" s="29"/>
      <c r="K17" s="29"/>
      <c r="L17" s="29"/>
      <c r="M17" s="29"/>
      <c r="N17" s="29"/>
      <c r="O17" s="30"/>
      <c r="P17" s="29"/>
    </row>
    <row r="18" spans="1:29" s="20" customFormat="1" ht="13.2" x14ac:dyDescent="0.25">
      <c r="A18" s="8"/>
      <c r="B18" s="8"/>
      <c r="C18" s="20" t="s">
        <v>149</v>
      </c>
      <c r="F18" s="14"/>
      <c r="G18" s="14"/>
      <c r="H18" s="14"/>
      <c r="I18" s="29"/>
      <c r="J18" s="29"/>
      <c r="K18" s="29"/>
      <c r="L18" s="29"/>
      <c r="M18" s="29"/>
      <c r="N18" s="29"/>
      <c r="O18" s="30"/>
      <c r="P18" s="29"/>
    </row>
    <row r="19" spans="1:29" s="20" customFormat="1" ht="13.2" x14ac:dyDescent="0.25">
      <c r="A19" s="8"/>
      <c r="B19" s="8"/>
      <c r="C19" s="20" t="s">
        <v>144</v>
      </c>
      <c r="F19" s="14"/>
      <c r="G19" s="14"/>
      <c r="H19" s="14"/>
      <c r="I19" s="29"/>
      <c r="J19" s="29"/>
      <c r="K19" s="29"/>
      <c r="L19" s="29"/>
      <c r="M19" s="29"/>
      <c r="N19" s="29"/>
      <c r="O19" s="30"/>
      <c r="P19" s="29"/>
    </row>
    <row r="20" spans="1:29" s="20" customFormat="1" ht="13.2" x14ac:dyDescent="0.25">
      <c r="A20" s="8"/>
      <c r="B20" s="8"/>
      <c r="F20" s="14"/>
      <c r="G20" s="14"/>
      <c r="H20" s="14"/>
      <c r="I20" s="29"/>
      <c r="J20" s="29"/>
      <c r="K20" s="29"/>
      <c r="L20" s="29"/>
      <c r="M20" s="29"/>
      <c r="N20" s="29"/>
      <c r="O20" s="30"/>
      <c r="P20" s="29"/>
    </row>
    <row r="21" spans="1:29" s="20" customFormat="1" ht="13.2" x14ac:dyDescent="0.25">
      <c r="A21" s="13"/>
      <c r="B21" s="13"/>
      <c r="C21" s="13"/>
      <c r="D21" s="13"/>
      <c r="E21" s="13"/>
      <c r="F21" s="25"/>
      <c r="G21" s="3"/>
      <c r="H21" s="13"/>
      <c r="I21" s="13"/>
      <c r="J21" s="31"/>
      <c r="K21" s="31"/>
      <c r="L21" s="31"/>
      <c r="M21" s="32"/>
      <c r="N21" s="32"/>
      <c r="O21" s="33"/>
      <c r="P21" s="11"/>
    </row>
    <row r="22" spans="1:29" s="22" customFormat="1" ht="12" customHeight="1" x14ac:dyDescent="0.25">
      <c r="A22" s="143" t="s">
        <v>0</v>
      </c>
      <c r="B22" s="143" t="s">
        <v>1</v>
      </c>
      <c r="C22" s="143" t="s">
        <v>2</v>
      </c>
      <c r="D22" s="143" t="s">
        <v>3</v>
      </c>
      <c r="E22" s="143" t="s">
        <v>4</v>
      </c>
      <c r="F22" s="143" t="s">
        <v>5</v>
      </c>
      <c r="G22" s="143" t="s">
        <v>6</v>
      </c>
      <c r="H22" s="143" t="s">
        <v>7</v>
      </c>
      <c r="I22" s="143" t="s">
        <v>8</v>
      </c>
      <c r="J22" s="143"/>
      <c r="K22" s="143" t="s">
        <v>22</v>
      </c>
      <c r="L22" s="143"/>
      <c r="M22" s="143"/>
      <c r="N22" s="143"/>
      <c r="O22" s="143"/>
      <c r="P22" s="143" t="s">
        <v>9</v>
      </c>
    </row>
    <row r="23" spans="1:29" s="22" customFormat="1" ht="36" x14ac:dyDescent="0.25">
      <c r="A23" s="143"/>
      <c r="B23" s="143"/>
      <c r="C23" s="143"/>
      <c r="D23" s="143"/>
      <c r="E23" s="143"/>
      <c r="F23" s="143"/>
      <c r="G23" s="143"/>
      <c r="H23" s="143"/>
      <c r="I23" s="96" t="s">
        <v>10</v>
      </c>
      <c r="J23" s="16" t="s">
        <v>11</v>
      </c>
      <c r="K23" s="16" t="s">
        <v>23</v>
      </c>
      <c r="L23" s="16" t="s">
        <v>24</v>
      </c>
      <c r="M23" s="96" t="s">
        <v>25</v>
      </c>
      <c r="N23" s="96" t="s">
        <v>12</v>
      </c>
      <c r="O23" s="34" t="s">
        <v>13</v>
      </c>
      <c r="P23" s="143"/>
    </row>
    <row r="24" spans="1:29" s="23" customFormat="1" ht="12" x14ac:dyDescent="0.25">
      <c r="A24" s="78">
        <v>1</v>
      </c>
      <c r="B24" s="78">
        <v>2</v>
      </c>
      <c r="C24" s="78">
        <v>3</v>
      </c>
      <c r="D24" s="78">
        <v>4</v>
      </c>
      <c r="E24" s="78">
        <v>5</v>
      </c>
      <c r="F24" s="78">
        <v>6</v>
      </c>
      <c r="G24" s="78">
        <v>7</v>
      </c>
      <c r="H24" s="78">
        <v>8</v>
      </c>
      <c r="I24" s="78">
        <v>9</v>
      </c>
      <c r="J24" s="78">
        <v>10</v>
      </c>
      <c r="K24" s="78">
        <v>11</v>
      </c>
      <c r="L24" s="78">
        <v>12</v>
      </c>
      <c r="M24" s="78">
        <v>13</v>
      </c>
      <c r="N24" s="78">
        <v>14</v>
      </c>
      <c r="O24" s="78">
        <v>15</v>
      </c>
      <c r="P24" s="78">
        <v>16</v>
      </c>
    </row>
    <row r="25" spans="1:29" s="100" customFormat="1" ht="28.5" customHeight="1" x14ac:dyDescent="0.25">
      <c r="A25" s="134" t="s">
        <v>114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</row>
    <row r="26" spans="1:29" s="52" customFormat="1" ht="12" customHeight="1" x14ac:dyDescent="0.25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</row>
    <row r="27" spans="1:29" s="101" customFormat="1" ht="13.2" x14ac:dyDescent="0.25">
      <c r="A27" s="120"/>
      <c r="B27" s="121" t="s">
        <v>69</v>
      </c>
      <c r="C27" s="111">
        <v>375</v>
      </c>
      <c r="D27" s="136" t="s">
        <v>21</v>
      </c>
      <c r="E27" s="136"/>
      <c r="F27" s="109"/>
      <c r="G27" s="114"/>
      <c r="H27" s="119">
        <v>266</v>
      </c>
      <c r="I27" s="122">
        <v>11.6</v>
      </c>
      <c r="J27" s="116">
        <f>ROUND(I27*H27/1000,2)</f>
        <v>3.09</v>
      </c>
      <c r="K27" s="123"/>
      <c r="L27" s="124"/>
      <c r="M27" s="125"/>
      <c r="N27" s="109"/>
      <c r="O27" s="126"/>
      <c r="P27" s="115"/>
    </row>
    <row r="28" spans="1:29" s="68" customFormat="1" ht="24" x14ac:dyDescent="0.25">
      <c r="A28" s="93">
        <v>1</v>
      </c>
      <c r="B28" s="4" t="s">
        <v>14</v>
      </c>
      <c r="C28" s="78">
        <f>C27</f>
        <v>375</v>
      </c>
      <c r="D28" s="138" t="str">
        <f>D27</f>
        <v>плоскость</v>
      </c>
      <c r="E28" s="138"/>
      <c r="F28" s="78" t="s">
        <v>15</v>
      </c>
      <c r="G28" s="96" t="s">
        <v>74</v>
      </c>
      <c r="H28" s="94">
        <f>H27</f>
        <v>266</v>
      </c>
      <c r="I28" s="55">
        <f>I27</f>
        <v>11.6</v>
      </c>
      <c r="J28" s="55">
        <f>J27</f>
        <v>3.09</v>
      </c>
      <c r="K28" s="60"/>
      <c r="L28" s="61"/>
      <c r="M28" s="56"/>
      <c r="N28" s="64"/>
      <c r="O28" s="54"/>
      <c r="P28" s="53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</row>
    <row r="29" spans="1:29" s="5" customFormat="1" ht="24" x14ac:dyDescent="0.25">
      <c r="A29" s="93">
        <f>A28+1</f>
        <v>2</v>
      </c>
      <c r="B29" s="4" t="s">
        <v>58</v>
      </c>
      <c r="C29" s="78">
        <f>C27</f>
        <v>375</v>
      </c>
      <c r="D29" s="138" t="str">
        <f>D27</f>
        <v>плоскость</v>
      </c>
      <c r="E29" s="138"/>
      <c r="F29" s="78" t="s">
        <v>15</v>
      </c>
      <c r="G29" s="96" t="s">
        <v>74</v>
      </c>
      <c r="H29" s="93">
        <f>H27</f>
        <v>266</v>
      </c>
      <c r="I29" s="55">
        <f>I27</f>
        <v>11.6</v>
      </c>
      <c r="J29" s="55">
        <f>J27</f>
        <v>3.09</v>
      </c>
      <c r="K29" s="60" t="s">
        <v>37</v>
      </c>
      <c r="L29" s="61">
        <v>1.24</v>
      </c>
      <c r="M29" s="57" t="s">
        <v>43</v>
      </c>
      <c r="N29" s="78" t="s">
        <v>11</v>
      </c>
      <c r="O29" s="58">
        <f>J29*L29</f>
        <v>3.8315999999999999</v>
      </c>
      <c r="P29" s="94" t="s">
        <v>16</v>
      </c>
    </row>
    <row r="30" spans="1:29" s="67" customFormat="1" ht="12" x14ac:dyDescent="0.25">
      <c r="A30" s="93"/>
      <c r="B30" s="4"/>
      <c r="C30" s="93"/>
      <c r="D30" s="135"/>
      <c r="E30" s="135"/>
      <c r="F30" s="78"/>
      <c r="G30" s="78"/>
      <c r="H30" s="94"/>
      <c r="I30" s="55"/>
      <c r="J30" s="55"/>
      <c r="K30" s="60" t="s">
        <v>59</v>
      </c>
      <c r="L30" s="61">
        <v>2.5</v>
      </c>
      <c r="M30" s="57" t="s">
        <v>20</v>
      </c>
      <c r="N30" s="78" t="s">
        <v>17</v>
      </c>
      <c r="O30" s="58">
        <f>J29*L30</f>
        <v>7.7249999999999996</v>
      </c>
      <c r="P30" s="93" t="s">
        <v>16</v>
      </c>
    </row>
    <row r="31" spans="1:29" s="67" customFormat="1" ht="24" x14ac:dyDescent="0.25">
      <c r="A31" s="69"/>
      <c r="B31" s="69"/>
      <c r="C31" s="69"/>
      <c r="D31" s="135"/>
      <c r="E31" s="135"/>
      <c r="F31" s="69"/>
      <c r="G31" s="69"/>
      <c r="H31" s="69"/>
      <c r="I31" s="69"/>
      <c r="J31" s="69"/>
      <c r="K31" s="60" t="s">
        <v>60</v>
      </c>
      <c r="L31" s="61">
        <v>1.05</v>
      </c>
      <c r="M31" s="57" t="s">
        <v>61</v>
      </c>
      <c r="N31" s="78" t="s">
        <v>10</v>
      </c>
      <c r="O31" s="58">
        <f>I29*L31</f>
        <v>12.18</v>
      </c>
      <c r="P31" s="93" t="s">
        <v>16</v>
      </c>
    </row>
    <row r="32" spans="1:29" s="67" customFormat="1" ht="12" customHeight="1" x14ac:dyDescent="0.25">
      <c r="A32" s="69"/>
      <c r="B32" s="69"/>
      <c r="C32" s="69"/>
      <c r="D32" s="135"/>
      <c r="E32" s="135"/>
      <c r="F32" s="69" t="s">
        <v>62</v>
      </c>
      <c r="G32" s="69"/>
      <c r="H32" s="69"/>
      <c r="I32" s="69"/>
      <c r="J32" s="69"/>
      <c r="K32" s="60" t="s">
        <v>63</v>
      </c>
      <c r="L32" s="61">
        <v>0.03</v>
      </c>
      <c r="M32" s="57" t="s">
        <v>20</v>
      </c>
      <c r="N32" s="78" t="s">
        <v>17</v>
      </c>
      <c r="O32" s="58">
        <f>I29*L32</f>
        <v>0.34799999999999998</v>
      </c>
      <c r="P32" s="93" t="s">
        <v>16</v>
      </c>
    </row>
    <row r="33" spans="1:29" s="67" customFormat="1" ht="12" customHeight="1" x14ac:dyDescent="0.25">
      <c r="A33" s="19"/>
      <c r="B33" s="19"/>
      <c r="C33" s="19"/>
      <c r="D33" s="135"/>
      <c r="E33" s="135"/>
      <c r="F33" s="19"/>
      <c r="G33" s="19"/>
      <c r="H33" s="19"/>
      <c r="I33" s="19"/>
      <c r="J33" s="19"/>
      <c r="K33" s="60" t="s">
        <v>64</v>
      </c>
      <c r="L33" s="61">
        <v>1.7999999999999999E-2</v>
      </c>
      <c r="M33" s="57" t="s">
        <v>65</v>
      </c>
      <c r="N33" s="78" t="s">
        <v>18</v>
      </c>
      <c r="O33" s="58">
        <f>I29*L33</f>
        <v>0.20879999999999999</v>
      </c>
      <c r="P33" s="93" t="s">
        <v>16</v>
      </c>
    </row>
    <row r="34" spans="1:29" s="67" customFormat="1" ht="12" x14ac:dyDescent="0.25">
      <c r="A34" s="19"/>
      <c r="B34" s="19"/>
      <c r="C34" s="19"/>
      <c r="D34" s="135"/>
      <c r="E34" s="135"/>
      <c r="F34" s="19"/>
      <c r="G34" s="19"/>
      <c r="H34" s="19"/>
      <c r="I34" s="19"/>
      <c r="J34" s="19"/>
      <c r="K34" s="60" t="s">
        <v>64</v>
      </c>
      <c r="L34" s="61">
        <v>5.1999999999999998E-3</v>
      </c>
      <c r="M34" s="57" t="s">
        <v>66</v>
      </c>
      <c r="N34" s="78" t="s">
        <v>18</v>
      </c>
      <c r="O34" s="6">
        <f>I29*L34</f>
        <v>6.0319999999999999E-2</v>
      </c>
      <c r="P34" s="93" t="s">
        <v>16</v>
      </c>
    </row>
    <row r="35" spans="1:29" s="100" customFormat="1" ht="28.5" customHeight="1" x14ac:dyDescent="0.25">
      <c r="A35" s="134" t="s">
        <v>115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</row>
    <row r="36" spans="1:29" s="52" customFormat="1" ht="12" customHeight="1" x14ac:dyDescent="0.2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</row>
    <row r="37" spans="1:29" s="101" customFormat="1" ht="13.2" x14ac:dyDescent="0.25">
      <c r="A37" s="120"/>
      <c r="B37" s="121" t="s">
        <v>57</v>
      </c>
      <c r="C37" s="111">
        <v>375</v>
      </c>
      <c r="D37" s="136" t="s">
        <v>21</v>
      </c>
      <c r="E37" s="136"/>
      <c r="F37" s="109"/>
      <c r="G37" s="114"/>
      <c r="H37" s="119">
        <v>266</v>
      </c>
      <c r="I37" s="122">
        <v>11.6</v>
      </c>
      <c r="J37" s="116">
        <f>ROUND(I37*H37/1000,2)</f>
        <v>3.09</v>
      </c>
      <c r="K37" s="123"/>
      <c r="L37" s="124"/>
      <c r="M37" s="125"/>
      <c r="N37" s="109"/>
      <c r="O37" s="126"/>
      <c r="P37" s="115"/>
    </row>
    <row r="38" spans="1:29" s="68" customFormat="1" ht="24" x14ac:dyDescent="0.25">
      <c r="A38" s="93">
        <f>29:29+1</f>
        <v>3</v>
      </c>
      <c r="B38" s="4" t="s">
        <v>14</v>
      </c>
      <c r="C38" s="78">
        <f>C37</f>
        <v>375</v>
      </c>
      <c r="D38" s="138" t="str">
        <f>D37</f>
        <v>плоскость</v>
      </c>
      <c r="E38" s="138"/>
      <c r="F38" s="78" t="s">
        <v>15</v>
      </c>
      <c r="G38" s="96" t="s">
        <v>74</v>
      </c>
      <c r="H38" s="94">
        <f>H37</f>
        <v>266</v>
      </c>
      <c r="I38" s="55">
        <f>I37</f>
        <v>11.6</v>
      </c>
      <c r="J38" s="55">
        <f>J37</f>
        <v>3.09</v>
      </c>
      <c r="K38" s="60"/>
      <c r="L38" s="61"/>
      <c r="M38" s="56"/>
      <c r="N38" s="64"/>
      <c r="O38" s="54"/>
      <c r="P38" s="53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</row>
    <row r="39" spans="1:29" s="5" customFormat="1" ht="24" x14ac:dyDescent="0.25">
      <c r="A39" s="93">
        <f>A38+1</f>
        <v>4</v>
      </c>
      <c r="B39" s="4" t="s">
        <v>58</v>
      </c>
      <c r="C39" s="78">
        <f>C37</f>
        <v>375</v>
      </c>
      <c r="D39" s="138" t="str">
        <f>D37</f>
        <v>плоскость</v>
      </c>
      <c r="E39" s="138"/>
      <c r="F39" s="78" t="s">
        <v>15</v>
      </c>
      <c r="G39" s="96" t="s">
        <v>74</v>
      </c>
      <c r="H39" s="93">
        <f>H37</f>
        <v>266</v>
      </c>
      <c r="I39" s="55">
        <f>I37</f>
        <v>11.6</v>
      </c>
      <c r="J39" s="55">
        <f>J37</f>
        <v>3.09</v>
      </c>
      <c r="K39" s="60" t="s">
        <v>37</v>
      </c>
      <c r="L39" s="61">
        <v>1.24</v>
      </c>
      <c r="M39" s="57" t="s">
        <v>43</v>
      </c>
      <c r="N39" s="78" t="s">
        <v>11</v>
      </c>
      <c r="O39" s="58">
        <f>J39*L39</f>
        <v>3.8315999999999999</v>
      </c>
      <c r="P39" s="94" t="s">
        <v>16</v>
      </c>
    </row>
    <row r="40" spans="1:29" s="67" customFormat="1" ht="12" x14ac:dyDescent="0.25">
      <c r="A40" s="93"/>
      <c r="B40" s="4"/>
      <c r="C40" s="93"/>
      <c r="D40" s="135"/>
      <c r="E40" s="135"/>
      <c r="F40" s="78"/>
      <c r="G40" s="78"/>
      <c r="H40" s="94"/>
      <c r="I40" s="55"/>
      <c r="J40" s="55"/>
      <c r="K40" s="60" t="s">
        <v>59</v>
      </c>
      <c r="L40" s="61">
        <v>2.5</v>
      </c>
      <c r="M40" s="57" t="s">
        <v>20</v>
      </c>
      <c r="N40" s="78" t="s">
        <v>17</v>
      </c>
      <c r="O40" s="58">
        <f>J39*L40</f>
        <v>7.7249999999999996</v>
      </c>
      <c r="P40" s="93" t="s">
        <v>16</v>
      </c>
    </row>
    <row r="41" spans="1:29" s="67" customFormat="1" ht="24" x14ac:dyDescent="0.25">
      <c r="A41" s="69"/>
      <c r="B41" s="69"/>
      <c r="C41" s="69"/>
      <c r="D41" s="135"/>
      <c r="E41" s="135"/>
      <c r="F41" s="69"/>
      <c r="G41" s="69"/>
      <c r="H41" s="69"/>
      <c r="I41" s="69"/>
      <c r="J41" s="69"/>
      <c r="K41" s="60" t="s">
        <v>60</v>
      </c>
      <c r="L41" s="61">
        <v>1.05</v>
      </c>
      <c r="M41" s="57" t="s">
        <v>61</v>
      </c>
      <c r="N41" s="78" t="s">
        <v>10</v>
      </c>
      <c r="O41" s="58">
        <f>I39*L41</f>
        <v>12.18</v>
      </c>
      <c r="P41" s="93" t="s">
        <v>16</v>
      </c>
    </row>
    <row r="42" spans="1:29" s="67" customFormat="1" ht="12" customHeight="1" x14ac:dyDescent="0.25">
      <c r="A42" s="69"/>
      <c r="B42" s="69"/>
      <c r="C42" s="69"/>
      <c r="D42" s="135"/>
      <c r="E42" s="135"/>
      <c r="F42" s="69" t="s">
        <v>62</v>
      </c>
      <c r="G42" s="69"/>
      <c r="H42" s="69"/>
      <c r="I42" s="69"/>
      <c r="J42" s="69"/>
      <c r="K42" s="60" t="s">
        <v>63</v>
      </c>
      <c r="L42" s="61">
        <v>0.03</v>
      </c>
      <c r="M42" s="57" t="s">
        <v>20</v>
      </c>
      <c r="N42" s="78" t="s">
        <v>17</v>
      </c>
      <c r="O42" s="58">
        <f>I39*L42</f>
        <v>0.34799999999999998</v>
      </c>
      <c r="P42" s="93" t="s">
        <v>16</v>
      </c>
    </row>
    <row r="43" spans="1:29" s="67" customFormat="1" ht="12" customHeight="1" x14ac:dyDescent="0.25">
      <c r="A43" s="19"/>
      <c r="B43" s="19"/>
      <c r="C43" s="19"/>
      <c r="D43" s="135"/>
      <c r="E43" s="135"/>
      <c r="F43" s="19"/>
      <c r="G43" s="19"/>
      <c r="H43" s="19"/>
      <c r="I43" s="19"/>
      <c r="J43" s="19"/>
      <c r="K43" s="60" t="s">
        <v>64</v>
      </c>
      <c r="L43" s="61">
        <v>1.7999999999999999E-2</v>
      </c>
      <c r="M43" s="57" t="s">
        <v>65</v>
      </c>
      <c r="N43" s="78" t="s">
        <v>18</v>
      </c>
      <c r="O43" s="58">
        <f>I39*L43</f>
        <v>0.20879999999999999</v>
      </c>
      <c r="P43" s="93" t="s">
        <v>16</v>
      </c>
    </row>
    <row r="44" spans="1:29" s="67" customFormat="1" ht="12" x14ac:dyDescent="0.25">
      <c r="A44" s="19"/>
      <c r="B44" s="19"/>
      <c r="C44" s="19"/>
      <c r="D44" s="135"/>
      <c r="E44" s="135"/>
      <c r="F44" s="19"/>
      <c r="G44" s="19"/>
      <c r="H44" s="19"/>
      <c r="I44" s="19"/>
      <c r="J44" s="19"/>
      <c r="K44" s="60" t="s">
        <v>64</v>
      </c>
      <c r="L44" s="61">
        <v>5.1999999999999998E-3</v>
      </c>
      <c r="M44" s="57" t="s">
        <v>66</v>
      </c>
      <c r="N44" s="78" t="s">
        <v>18</v>
      </c>
      <c r="O44" s="6">
        <f>I39*L44</f>
        <v>6.0319999999999999E-2</v>
      </c>
      <c r="P44" s="93" t="s">
        <v>16</v>
      </c>
    </row>
    <row r="45" spans="1:29" s="100" customFormat="1" ht="28.5" customHeight="1" x14ac:dyDescent="0.25">
      <c r="A45" s="134" t="s">
        <v>116</v>
      </c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1:29" s="52" customFormat="1" ht="12" customHeight="1" x14ac:dyDescent="0.25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</row>
    <row r="47" spans="1:29" s="101" customFormat="1" ht="13.2" x14ac:dyDescent="0.25">
      <c r="A47" s="120"/>
      <c r="B47" s="121" t="s">
        <v>67</v>
      </c>
      <c r="C47" s="111">
        <v>375</v>
      </c>
      <c r="D47" s="136" t="s">
        <v>21</v>
      </c>
      <c r="E47" s="136"/>
      <c r="F47" s="109"/>
      <c r="G47" s="114"/>
      <c r="H47" s="119">
        <v>266</v>
      </c>
      <c r="I47" s="122">
        <v>11.6</v>
      </c>
      <c r="J47" s="116">
        <f>ROUND(I47*H47/1000,2)</f>
        <v>3.09</v>
      </c>
      <c r="K47" s="123"/>
      <c r="L47" s="124"/>
      <c r="M47" s="125"/>
      <c r="N47" s="109"/>
      <c r="O47" s="126"/>
      <c r="P47" s="115"/>
    </row>
    <row r="48" spans="1:29" s="68" customFormat="1" ht="24" x14ac:dyDescent="0.25">
      <c r="A48" s="93">
        <f>39:39+1</f>
        <v>5</v>
      </c>
      <c r="B48" s="4" t="s">
        <v>14</v>
      </c>
      <c r="C48" s="78">
        <f>C47</f>
        <v>375</v>
      </c>
      <c r="D48" s="138" t="str">
        <f>D47</f>
        <v>плоскость</v>
      </c>
      <c r="E48" s="138"/>
      <c r="F48" s="78" t="s">
        <v>15</v>
      </c>
      <c r="G48" s="96" t="s">
        <v>74</v>
      </c>
      <c r="H48" s="94">
        <f>H47</f>
        <v>266</v>
      </c>
      <c r="I48" s="55">
        <f>I47</f>
        <v>11.6</v>
      </c>
      <c r="J48" s="55">
        <f>J47</f>
        <v>3.09</v>
      </c>
      <c r="K48" s="60"/>
      <c r="L48" s="61"/>
      <c r="M48" s="56"/>
      <c r="N48" s="64"/>
      <c r="O48" s="54"/>
      <c r="P48" s="53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</row>
    <row r="49" spans="1:29" s="5" customFormat="1" ht="24" x14ac:dyDescent="0.25">
      <c r="A49" s="93">
        <f>A48+1</f>
        <v>6</v>
      </c>
      <c r="B49" s="4" t="s">
        <v>58</v>
      </c>
      <c r="C49" s="78">
        <f>C47</f>
        <v>375</v>
      </c>
      <c r="D49" s="138" t="str">
        <f>D47</f>
        <v>плоскость</v>
      </c>
      <c r="E49" s="138"/>
      <c r="F49" s="78" t="s">
        <v>15</v>
      </c>
      <c r="G49" s="96" t="s">
        <v>74</v>
      </c>
      <c r="H49" s="93">
        <f>H47</f>
        <v>266</v>
      </c>
      <c r="I49" s="55">
        <f>I47</f>
        <v>11.6</v>
      </c>
      <c r="J49" s="55">
        <f>J47</f>
        <v>3.09</v>
      </c>
      <c r="K49" s="60" t="s">
        <v>37</v>
      </c>
      <c r="L49" s="61">
        <v>1.24</v>
      </c>
      <c r="M49" s="57" t="s">
        <v>43</v>
      </c>
      <c r="N49" s="78" t="s">
        <v>11</v>
      </c>
      <c r="O49" s="58">
        <f>J49*L49</f>
        <v>3.8315999999999999</v>
      </c>
      <c r="P49" s="94" t="s">
        <v>16</v>
      </c>
    </row>
    <row r="50" spans="1:29" s="67" customFormat="1" ht="12" x14ac:dyDescent="0.25">
      <c r="A50" s="93"/>
      <c r="B50" s="4"/>
      <c r="C50" s="93"/>
      <c r="D50" s="135"/>
      <c r="E50" s="135"/>
      <c r="F50" s="78"/>
      <c r="G50" s="78"/>
      <c r="H50" s="94"/>
      <c r="I50" s="55"/>
      <c r="J50" s="55"/>
      <c r="K50" s="60" t="s">
        <v>59</v>
      </c>
      <c r="L50" s="61">
        <v>2.5</v>
      </c>
      <c r="M50" s="57" t="s">
        <v>20</v>
      </c>
      <c r="N50" s="78" t="s">
        <v>17</v>
      </c>
      <c r="O50" s="58">
        <f>J49*L50</f>
        <v>7.7249999999999996</v>
      </c>
      <c r="P50" s="93" t="s">
        <v>16</v>
      </c>
    </row>
    <row r="51" spans="1:29" s="67" customFormat="1" ht="24" x14ac:dyDescent="0.25">
      <c r="A51" s="69"/>
      <c r="B51" s="69"/>
      <c r="C51" s="69"/>
      <c r="D51" s="135"/>
      <c r="E51" s="135"/>
      <c r="F51" s="69"/>
      <c r="G51" s="69"/>
      <c r="H51" s="69"/>
      <c r="I51" s="69"/>
      <c r="J51" s="69"/>
      <c r="K51" s="60" t="s">
        <v>60</v>
      </c>
      <c r="L51" s="61">
        <v>1.05</v>
      </c>
      <c r="M51" s="57" t="s">
        <v>61</v>
      </c>
      <c r="N51" s="78" t="s">
        <v>10</v>
      </c>
      <c r="O51" s="58">
        <f>I49*L51</f>
        <v>12.18</v>
      </c>
      <c r="P51" s="93" t="s">
        <v>16</v>
      </c>
    </row>
    <row r="52" spans="1:29" s="67" customFormat="1" ht="12" customHeight="1" x14ac:dyDescent="0.25">
      <c r="A52" s="69"/>
      <c r="B52" s="69"/>
      <c r="C52" s="69"/>
      <c r="D52" s="135"/>
      <c r="E52" s="135"/>
      <c r="F52" s="69" t="s">
        <v>62</v>
      </c>
      <c r="G52" s="69"/>
      <c r="H52" s="69"/>
      <c r="I52" s="69"/>
      <c r="J52" s="69"/>
      <c r="K52" s="60" t="s">
        <v>63</v>
      </c>
      <c r="L52" s="61">
        <v>0.03</v>
      </c>
      <c r="M52" s="57" t="s">
        <v>20</v>
      </c>
      <c r="N52" s="78" t="s">
        <v>17</v>
      </c>
      <c r="O52" s="58">
        <f>I49*L52</f>
        <v>0.34799999999999998</v>
      </c>
      <c r="P52" s="93" t="s">
        <v>16</v>
      </c>
    </row>
    <row r="53" spans="1:29" s="67" customFormat="1" ht="12" customHeight="1" x14ac:dyDescent="0.25">
      <c r="A53" s="19"/>
      <c r="B53" s="19"/>
      <c r="C53" s="19"/>
      <c r="D53" s="135"/>
      <c r="E53" s="135"/>
      <c r="F53" s="19"/>
      <c r="G53" s="19"/>
      <c r="H53" s="19"/>
      <c r="I53" s="19"/>
      <c r="J53" s="19"/>
      <c r="K53" s="60" t="s">
        <v>64</v>
      </c>
      <c r="L53" s="61">
        <v>1.7999999999999999E-2</v>
      </c>
      <c r="M53" s="57" t="s">
        <v>65</v>
      </c>
      <c r="N53" s="78" t="s">
        <v>18</v>
      </c>
      <c r="O53" s="58">
        <f>I49*L53</f>
        <v>0.20879999999999999</v>
      </c>
      <c r="P53" s="93" t="s">
        <v>16</v>
      </c>
    </row>
    <row r="54" spans="1:29" s="67" customFormat="1" ht="12" x14ac:dyDescent="0.25">
      <c r="A54" s="19"/>
      <c r="B54" s="19"/>
      <c r="C54" s="19"/>
      <c r="D54" s="135"/>
      <c r="E54" s="135"/>
      <c r="F54" s="19"/>
      <c r="G54" s="19"/>
      <c r="H54" s="19"/>
      <c r="I54" s="19"/>
      <c r="J54" s="19"/>
      <c r="K54" s="60" t="s">
        <v>64</v>
      </c>
      <c r="L54" s="61">
        <v>5.1999999999999998E-3</v>
      </c>
      <c r="M54" s="57" t="s">
        <v>66</v>
      </c>
      <c r="N54" s="78" t="s">
        <v>18</v>
      </c>
      <c r="O54" s="6">
        <f>I49*L54</f>
        <v>6.0319999999999999E-2</v>
      </c>
      <c r="P54" s="93" t="s">
        <v>16</v>
      </c>
    </row>
    <row r="55" spans="1:29" s="100" customFormat="1" ht="28.5" customHeight="1" x14ac:dyDescent="0.25">
      <c r="A55" s="134" t="s">
        <v>117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1:29" s="52" customFormat="1" ht="12" customHeight="1" x14ac:dyDescent="0.25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</row>
    <row r="57" spans="1:29" s="101" customFormat="1" ht="13.2" x14ac:dyDescent="0.25">
      <c r="A57" s="120"/>
      <c r="B57" s="121" t="s">
        <v>70</v>
      </c>
      <c r="C57" s="111">
        <v>375</v>
      </c>
      <c r="D57" s="136" t="s">
        <v>21</v>
      </c>
      <c r="E57" s="136"/>
      <c r="F57" s="109"/>
      <c r="G57" s="114"/>
      <c r="H57" s="119">
        <v>266</v>
      </c>
      <c r="I57" s="122">
        <v>11.6</v>
      </c>
      <c r="J57" s="116">
        <f>ROUND(I57*H57/1000,2)</f>
        <v>3.09</v>
      </c>
      <c r="K57" s="123"/>
      <c r="L57" s="124"/>
      <c r="M57" s="125"/>
      <c r="N57" s="109"/>
      <c r="O57" s="126"/>
      <c r="P57" s="115"/>
    </row>
    <row r="58" spans="1:29" s="68" customFormat="1" ht="24" x14ac:dyDescent="0.25">
      <c r="A58" s="93">
        <f>49:49+1</f>
        <v>7</v>
      </c>
      <c r="B58" s="4" t="s">
        <v>14</v>
      </c>
      <c r="C58" s="78">
        <f>C57</f>
        <v>375</v>
      </c>
      <c r="D58" s="138" t="str">
        <f>D57</f>
        <v>плоскость</v>
      </c>
      <c r="E58" s="138"/>
      <c r="F58" s="78" t="s">
        <v>15</v>
      </c>
      <c r="G58" s="96" t="s">
        <v>74</v>
      </c>
      <c r="H58" s="94">
        <f>H57</f>
        <v>266</v>
      </c>
      <c r="I58" s="55">
        <f>I57</f>
        <v>11.6</v>
      </c>
      <c r="J58" s="55">
        <f>J57</f>
        <v>3.09</v>
      </c>
      <c r="K58" s="60"/>
      <c r="L58" s="61"/>
      <c r="M58" s="56"/>
      <c r="N58" s="64"/>
      <c r="O58" s="54"/>
      <c r="P58" s="53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</row>
    <row r="59" spans="1:29" s="5" customFormat="1" ht="24" x14ac:dyDescent="0.25">
      <c r="A59" s="93">
        <f>A58+1</f>
        <v>8</v>
      </c>
      <c r="B59" s="4" t="s">
        <v>58</v>
      </c>
      <c r="C59" s="78">
        <f>C57</f>
        <v>375</v>
      </c>
      <c r="D59" s="138" t="str">
        <f>D57</f>
        <v>плоскость</v>
      </c>
      <c r="E59" s="138"/>
      <c r="F59" s="78" t="s">
        <v>15</v>
      </c>
      <c r="G59" s="96" t="s">
        <v>74</v>
      </c>
      <c r="H59" s="93">
        <f>H57</f>
        <v>266</v>
      </c>
      <c r="I59" s="55">
        <f>I57</f>
        <v>11.6</v>
      </c>
      <c r="J59" s="55">
        <f>J57</f>
        <v>3.09</v>
      </c>
      <c r="K59" s="60" t="s">
        <v>37</v>
      </c>
      <c r="L59" s="61">
        <v>1.24</v>
      </c>
      <c r="M59" s="57" t="s">
        <v>43</v>
      </c>
      <c r="N59" s="78" t="s">
        <v>11</v>
      </c>
      <c r="O59" s="58">
        <f>J59*L59</f>
        <v>3.8315999999999999</v>
      </c>
      <c r="P59" s="94" t="s">
        <v>16</v>
      </c>
    </row>
    <row r="60" spans="1:29" s="67" customFormat="1" ht="12" x14ac:dyDescent="0.25">
      <c r="A60" s="93"/>
      <c r="B60" s="4"/>
      <c r="C60" s="93"/>
      <c r="D60" s="135"/>
      <c r="E60" s="135"/>
      <c r="F60" s="78"/>
      <c r="G60" s="78"/>
      <c r="H60" s="94"/>
      <c r="I60" s="55"/>
      <c r="J60" s="55"/>
      <c r="K60" s="60" t="s">
        <v>59</v>
      </c>
      <c r="L60" s="61">
        <v>2.5</v>
      </c>
      <c r="M60" s="57" t="s">
        <v>20</v>
      </c>
      <c r="N60" s="78" t="s">
        <v>17</v>
      </c>
      <c r="O60" s="58">
        <f>J59*L60</f>
        <v>7.7249999999999996</v>
      </c>
      <c r="P60" s="93" t="s">
        <v>16</v>
      </c>
    </row>
    <row r="61" spans="1:29" s="67" customFormat="1" ht="24" x14ac:dyDescent="0.25">
      <c r="A61" s="69"/>
      <c r="B61" s="69"/>
      <c r="C61" s="69"/>
      <c r="D61" s="135"/>
      <c r="E61" s="135"/>
      <c r="F61" s="69"/>
      <c r="G61" s="69"/>
      <c r="H61" s="69"/>
      <c r="I61" s="69"/>
      <c r="J61" s="69"/>
      <c r="K61" s="60" t="s">
        <v>60</v>
      </c>
      <c r="L61" s="61">
        <v>1.05</v>
      </c>
      <c r="M61" s="57" t="s">
        <v>61</v>
      </c>
      <c r="N61" s="78" t="s">
        <v>10</v>
      </c>
      <c r="O61" s="58">
        <f>I59*L61</f>
        <v>12.18</v>
      </c>
      <c r="P61" s="93" t="s">
        <v>16</v>
      </c>
    </row>
    <row r="62" spans="1:29" s="67" customFormat="1" ht="12" customHeight="1" x14ac:dyDescent="0.25">
      <c r="A62" s="69"/>
      <c r="B62" s="69"/>
      <c r="C62" s="69"/>
      <c r="D62" s="135"/>
      <c r="E62" s="135"/>
      <c r="F62" s="69" t="s">
        <v>62</v>
      </c>
      <c r="G62" s="69"/>
      <c r="H62" s="69"/>
      <c r="I62" s="69"/>
      <c r="J62" s="69"/>
      <c r="K62" s="60" t="s">
        <v>63</v>
      </c>
      <c r="L62" s="61">
        <v>0.03</v>
      </c>
      <c r="M62" s="57" t="s">
        <v>20</v>
      </c>
      <c r="N62" s="78" t="s">
        <v>17</v>
      </c>
      <c r="O62" s="58">
        <f>I59*L62</f>
        <v>0.34799999999999998</v>
      </c>
      <c r="P62" s="93" t="s">
        <v>16</v>
      </c>
    </row>
    <row r="63" spans="1:29" s="67" customFormat="1" ht="12" customHeight="1" x14ac:dyDescent="0.25">
      <c r="A63" s="19"/>
      <c r="B63" s="19"/>
      <c r="C63" s="19"/>
      <c r="D63" s="135"/>
      <c r="E63" s="135"/>
      <c r="F63" s="19"/>
      <c r="G63" s="19"/>
      <c r="H63" s="19"/>
      <c r="I63" s="19"/>
      <c r="J63" s="19"/>
      <c r="K63" s="60" t="s">
        <v>64</v>
      </c>
      <c r="L63" s="61">
        <v>1.7999999999999999E-2</v>
      </c>
      <c r="M63" s="57" t="s">
        <v>65</v>
      </c>
      <c r="N63" s="78" t="s">
        <v>18</v>
      </c>
      <c r="O63" s="58">
        <f>I59*L63</f>
        <v>0.20879999999999999</v>
      </c>
      <c r="P63" s="93" t="s">
        <v>16</v>
      </c>
    </row>
    <row r="64" spans="1:29" s="67" customFormat="1" ht="12" x14ac:dyDescent="0.25">
      <c r="A64" s="19"/>
      <c r="B64" s="19"/>
      <c r="C64" s="19"/>
      <c r="D64" s="135"/>
      <c r="E64" s="135"/>
      <c r="F64" s="19"/>
      <c r="G64" s="19"/>
      <c r="H64" s="19"/>
      <c r="I64" s="19"/>
      <c r="J64" s="19"/>
      <c r="K64" s="60" t="s">
        <v>64</v>
      </c>
      <c r="L64" s="61">
        <v>5.1999999999999998E-3</v>
      </c>
      <c r="M64" s="57" t="s">
        <v>66</v>
      </c>
      <c r="N64" s="78" t="s">
        <v>18</v>
      </c>
      <c r="O64" s="6">
        <f>I59*L64</f>
        <v>6.0319999999999999E-2</v>
      </c>
      <c r="P64" s="93" t="s">
        <v>16</v>
      </c>
    </row>
    <row r="65" spans="1:29" s="100" customFormat="1" ht="28.5" customHeight="1" x14ac:dyDescent="0.25">
      <c r="A65" s="134" t="s">
        <v>118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1:29" s="52" customFormat="1" ht="12" customHeight="1" x14ac:dyDescent="0.25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</row>
    <row r="67" spans="1:29" s="101" customFormat="1" ht="13.2" x14ac:dyDescent="0.25">
      <c r="A67" s="120"/>
      <c r="B67" s="121" t="s">
        <v>68</v>
      </c>
      <c r="C67" s="111">
        <v>375</v>
      </c>
      <c r="D67" s="136" t="s">
        <v>21</v>
      </c>
      <c r="E67" s="136"/>
      <c r="F67" s="109"/>
      <c r="G67" s="114"/>
      <c r="H67" s="119">
        <v>266</v>
      </c>
      <c r="I67" s="122">
        <v>11.6</v>
      </c>
      <c r="J67" s="116">
        <f>ROUND(I67*H67/1000,2)</f>
        <v>3.09</v>
      </c>
      <c r="K67" s="123"/>
      <c r="L67" s="124"/>
      <c r="M67" s="125"/>
      <c r="N67" s="109"/>
      <c r="O67" s="126"/>
      <c r="P67" s="115"/>
    </row>
    <row r="68" spans="1:29" s="68" customFormat="1" ht="24" x14ac:dyDescent="0.25">
      <c r="A68" s="93">
        <f>59:59+1</f>
        <v>9</v>
      </c>
      <c r="B68" s="4" t="s">
        <v>14</v>
      </c>
      <c r="C68" s="78">
        <f>C67</f>
        <v>375</v>
      </c>
      <c r="D68" s="138" t="str">
        <f>D67</f>
        <v>плоскость</v>
      </c>
      <c r="E68" s="138"/>
      <c r="F68" s="78" t="s">
        <v>15</v>
      </c>
      <c r="G68" s="96" t="s">
        <v>74</v>
      </c>
      <c r="H68" s="94">
        <f>H67</f>
        <v>266</v>
      </c>
      <c r="I68" s="55">
        <f>I67</f>
        <v>11.6</v>
      </c>
      <c r="J68" s="55">
        <f>J67</f>
        <v>3.09</v>
      </c>
      <c r="K68" s="60"/>
      <c r="L68" s="61"/>
      <c r="M68" s="56"/>
      <c r="N68" s="64"/>
      <c r="O68" s="54"/>
      <c r="P68" s="53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</row>
    <row r="69" spans="1:29" s="5" customFormat="1" ht="24" x14ac:dyDescent="0.25">
      <c r="A69" s="93">
        <f>A68+1</f>
        <v>10</v>
      </c>
      <c r="B69" s="4" t="s">
        <v>58</v>
      </c>
      <c r="C69" s="78">
        <f>C67</f>
        <v>375</v>
      </c>
      <c r="D69" s="138" t="str">
        <f>D67</f>
        <v>плоскость</v>
      </c>
      <c r="E69" s="138"/>
      <c r="F69" s="78" t="s">
        <v>15</v>
      </c>
      <c r="G69" s="96" t="s">
        <v>74</v>
      </c>
      <c r="H69" s="93">
        <f>H67</f>
        <v>266</v>
      </c>
      <c r="I69" s="55">
        <f>I67</f>
        <v>11.6</v>
      </c>
      <c r="J69" s="55">
        <f>J67</f>
        <v>3.09</v>
      </c>
      <c r="K69" s="60" t="s">
        <v>37</v>
      </c>
      <c r="L69" s="61">
        <v>1.24</v>
      </c>
      <c r="M69" s="57" t="s">
        <v>43</v>
      </c>
      <c r="N69" s="78" t="s">
        <v>11</v>
      </c>
      <c r="O69" s="58">
        <f>J69*L69</f>
        <v>3.8315999999999999</v>
      </c>
      <c r="P69" s="94" t="s">
        <v>16</v>
      </c>
    </row>
    <row r="70" spans="1:29" s="67" customFormat="1" ht="12" x14ac:dyDescent="0.25">
      <c r="A70" s="93"/>
      <c r="B70" s="4"/>
      <c r="C70" s="93"/>
      <c r="D70" s="135"/>
      <c r="E70" s="135"/>
      <c r="F70" s="78"/>
      <c r="G70" s="78"/>
      <c r="H70" s="94"/>
      <c r="I70" s="55"/>
      <c r="J70" s="55"/>
      <c r="K70" s="60" t="s">
        <v>59</v>
      </c>
      <c r="L70" s="61">
        <v>2.5</v>
      </c>
      <c r="M70" s="57" t="s">
        <v>20</v>
      </c>
      <c r="N70" s="78" t="s">
        <v>17</v>
      </c>
      <c r="O70" s="58">
        <f>J69*L70</f>
        <v>7.7249999999999996</v>
      </c>
      <c r="P70" s="93" t="s">
        <v>16</v>
      </c>
    </row>
    <row r="71" spans="1:29" s="67" customFormat="1" ht="24" x14ac:dyDescent="0.25">
      <c r="A71" s="69"/>
      <c r="B71" s="69"/>
      <c r="C71" s="69"/>
      <c r="D71" s="135"/>
      <c r="E71" s="135"/>
      <c r="F71" s="69"/>
      <c r="G71" s="69"/>
      <c r="H71" s="69"/>
      <c r="I71" s="69"/>
      <c r="J71" s="69"/>
      <c r="K71" s="60" t="s">
        <v>60</v>
      </c>
      <c r="L71" s="61">
        <v>1.05</v>
      </c>
      <c r="M71" s="57" t="s">
        <v>61</v>
      </c>
      <c r="N71" s="78" t="s">
        <v>10</v>
      </c>
      <c r="O71" s="58">
        <f>I69*L71</f>
        <v>12.18</v>
      </c>
      <c r="P71" s="93" t="s">
        <v>16</v>
      </c>
    </row>
    <row r="72" spans="1:29" s="67" customFormat="1" ht="12" customHeight="1" x14ac:dyDescent="0.25">
      <c r="A72" s="69"/>
      <c r="B72" s="69"/>
      <c r="C72" s="69"/>
      <c r="D72" s="135"/>
      <c r="E72" s="135"/>
      <c r="F72" s="69" t="s">
        <v>62</v>
      </c>
      <c r="G72" s="69"/>
      <c r="H72" s="69"/>
      <c r="I72" s="69"/>
      <c r="J72" s="69"/>
      <c r="K72" s="60" t="s">
        <v>63</v>
      </c>
      <c r="L72" s="61">
        <v>0.03</v>
      </c>
      <c r="M72" s="57" t="s">
        <v>20</v>
      </c>
      <c r="N72" s="78" t="s">
        <v>17</v>
      </c>
      <c r="O72" s="58">
        <f>I69*L72</f>
        <v>0.34799999999999998</v>
      </c>
      <c r="P72" s="93" t="s">
        <v>16</v>
      </c>
    </row>
    <row r="73" spans="1:29" s="67" customFormat="1" ht="12" customHeight="1" x14ac:dyDescent="0.25">
      <c r="A73" s="19"/>
      <c r="B73" s="19"/>
      <c r="C73" s="19"/>
      <c r="D73" s="135"/>
      <c r="E73" s="135"/>
      <c r="F73" s="19"/>
      <c r="G73" s="19"/>
      <c r="H73" s="19"/>
      <c r="I73" s="19"/>
      <c r="J73" s="19"/>
      <c r="K73" s="60" t="s">
        <v>64</v>
      </c>
      <c r="L73" s="61">
        <v>1.7999999999999999E-2</v>
      </c>
      <c r="M73" s="57" t="s">
        <v>65</v>
      </c>
      <c r="N73" s="78" t="s">
        <v>18</v>
      </c>
      <c r="O73" s="58">
        <f>I69*L73</f>
        <v>0.20879999999999999</v>
      </c>
      <c r="P73" s="93" t="s">
        <v>16</v>
      </c>
    </row>
    <row r="74" spans="1:29" s="67" customFormat="1" ht="12" x14ac:dyDescent="0.25">
      <c r="A74" s="19"/>
      <c r="B74" s="19"/>
      <c r="C74" s="19"/>
      <c r="D74" s="135"/>
      <c r="E74" s="135"/>
      <c r="F74" s="19"/>
      <c r="G74" s="19"/>
      <c r="H74" s="19"/>
      <c r="I74" s="19"/>
      <c r="J74" s="19"/>
      <c r="K74" s="60" t="s">
        <v>64</v>
      </c>
      <c r="L74" s="61">
        <v>5.1999999999999998E-3</v>
      </c>
      <c r="M74" s="57" t="s">
        <v>66</v>
      </c>
      <c r="N74" s="78" t="s">
        <v>18</v>
      </c>
      <c r="O74" s="6">
        <f>I69*L74</f>
        <v>6.0319999999999999E-2</v>
      </c>
      <c r="P74" s="93" t="s">
        <v>16</v>
      </c>
    </row>
    <row r="75" spans="1:29" s="100" customFormat="1" ht="28.5" customHeight="1" x14ac:dyDescent="0.25">
      <c r="A75" s="137" t="s">
        <v>119</v>
      </c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29" s="52" customFormat="1" ht="12" customHeight="1" x14ac:dyDescent="0.25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</row>
    <row r="77" spans="1:29" s="66" customFormat="1" ht="24" x14ac:dyDescent="0.25">
      <c r="A77" s="117"/>
      <c r="B77" s="121" t="s">
        <v>84</v>
      </c>
      <c r="C77" s="111">
        <v>490</v>
      </c>
      <c r="D77" s="112">
        <v>133</v>
      </c>
      <c r="E77" s="113">
        <f>E84</f>
        <v>5</v>
      </c>
      <c r="F77" s="109"/>
      <c r="G77" s="114"/>
      <c r="H77" s="119">
        <v>116</v>
      </c>
      <c r="I77" s="115">
        <f>ROUND(3.14*(D77/1000+2*H77/1000)*E77,2)</f>
        <v>5.73</v>
      </c>
      <c r="J77" s="116">
        <f>ROUND(3.14*(D77/1000+H77/1000)*H77/1000*E77,2)</f>
        <v>0.45</v>
      </c>
      <c r="K77" s="110"/>
      <c r="L77" s="110"/>
      <c r="M77" s="110"/>
      <c r="N77" s="110"/>
      <c r="O77" s="110"/>
      <c r="P77" s="110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</row>
    <row r="78" spans="1:29" s="145" customFormat="1" ht="24" x14ac:dyDescent="0.25">
      <c r="A78" s="131">
        <f>69:69+1</f>
        <v>11</v>
      </c>
      <c r="B78" s="4" t="s">
        <v>14</v>
      </c>
      <c r="C78" s="78">
        <f>C77</f>
        <v>490</v>
      </c>
      <c r="D78" s="78">
        <f>D77</f>
        <v>133</v>
      </c>
      <c r="E78" s="79">
        <f>E84</f>
        <v>5</v>
      </c>
      <c r="F78" s="78" t="str">
        <f>F79</f>
        <v>маты м/в прош.</v>
      </c>
      <c r="G78" s="133" t="s">
        <v>74</v>
      </c>
      <c r="H78" s="132">
        <f>H77-H81</f>
        <v>76</v>
      </c>
      <c r="I78" s="132"/>
      <c r="J78" s="55">
        <f>J79</f>
        <v>0.34</v>
      </c>
      <c r="K78" s="80"/>
      <c r="L78" s="61"/>
      <c r="M78" s="56"/>
      <c r="N78" s="64"/>
      <c r="O78" s="81"/>
      <c r="P78" s="53"/>
    </row>
    <row r="79" spans="1:29" s="145" customFormat="1" ht="24" x14ac:dyDescent="0.25">
      <c r="A79" s="131">
        <f>78:78+1</f>
        <v>12</v>
      </c>
      <c r="B79" s="4" t="s">
        <v>19</v>
      </c>
      <c r="C79" s="78">
        <f>C77</f>
        <v>490</v>
      </c>
      <c r="D79" s="132">
        <f>D77</f>
        <v>133</v>
      </c>
      <c r="E79" s="73">
        <f>E78</f>
        <v>5</v>
      </c>
      <c r="F79" s="78" t="s">
        <v>15</v>
      </c>
      <c r="G79" s="133"/>
      <c r="H79" s="132">
        <f>H78</f>
        <v>76</v>
      </c>
      <c r="I79" s="132"/>
      <c r="J79" s="55">
        <f>ROUND(J77-J82,2)</f>
        <v>0.34</v>
      </c>
      <c r="K79" s="60" t="s">
        <v>37</v>
      </c>
      <c r="L79" s="61">
        <v>1.24</v>
      </c>
      <c r="M79" s="57" t="s">
        <v>78</v>
      </c>
      <c r="N79" s="78" t="s">
        <v>11</v>
      </c>
      <c r="O79" s="58">
        <f>ROUND(J79*L79,2)</f>
        <v>0.42</v>
      </c>
      <c r="P79" s="132" t="s">
        <v>16</v>
      </c>
    </row>
    <row r="80" spans="1:29" s="52" customFormat="1" ht="12" x14ac:dyDescent="0.25">
      <c r="A80" s="93"/>
      <c r="B80" s="4"/>
      <c r="C80" s="93"/>
      <c r="D80" s="82"/>
      <c r="E80" s="82"/>
      <c r="F80" s="78"/>
      <c r="G80" s="78"/>
      <c r="H80" s="94"/>
      <c r="I80" s="94"/>
      <c r="J80" s="55"/>
      <c r="K80" s="80" t="s">
        <v>73</v>
      </c>
      <c r="L80" s="61">
        <v>2.9</v>
      </c>
      <c r="M80" s="57" t="s">
        <v>20</v>
      </c>
      <c r="N80" s="78" t="s">
        <v>17</v>
      </c>
      <c r="O80" s="83">
        <f>J79*L80</f>
        <v>0.98599999999999999</v>
      </c>
      <c r="P80" s="93" t="s">
        <v>16</v>
      </c>
    </row>
    <row r="81" spans="1:16" s="5" customFormat="1" ht="12" x14ac:dyDescent="0.25">
      <c r="A81" s="93">
        <f>79:79+1</f>
        <v>13</v>
      </c>
      <c r="B81" s="4" t="s">
        <v>14</v>
      </c>
      <c r="C81" s="78">
        <f>C77</f>
        <v>490</v>
      </c>
      <c r="D81" s="78">
        <f>D77</f>
        <v>133</v>
      </c>
      <c r="E81" s="79">
        <f>E78</f>
        <v>5</v>
      </c>
      <c r="F81" s="78" t="str">
        <f>F82</f>
        <v>МКРВ</v>
      </c>
      <c r="G81" s="96"/>
      <c r="H81" s="93">
        <f>H82</f>
        <v>40</v>
      </c>
      <c r="I81" s="93"/>
      <c r="J81" s="55">
        <f>J82</f>
        <v>0.11</v>
      </c>
      <c r="K81" s="80"/>
      <c r="L81" s="61"/>
      <c r="M81" s="57"/>
      <c r="N81" s="78"/>
      <c r="O81" s="83"/>
      <c r="P81" s="93"/>
    </row>
    <row r="82" spans="1:16" s="5" customFormat="1" ht="24" x14ac:dyDescent="0.25">
      <c r="A82" s="93">
        <f>81:81+1</f>
        <v>14</v>
      </c>
      <c r="B82" s="4" t="s">
        <v>19</v>
      </c>
      <c r="C82" s="94">
        <f>C77</f>
        <v>490</v>
      </c>
      <c r="D82" s="94">
        <f>D77</f>
        <v>133</v>
      </c>
      <c r="E82" s="73">
        <f>E78</f>
        <v>5</v>
      </c>
      <c r="F82" s="78" t="s">
        <v>85</v>
      </c>
      <c r="G82" s="96"/>
      <c r="H82" s="93">
        <v>40</v>
      </c>
      <c r="I82" s="93"/>
      <c r="J82" s="55">
        <f>ROUND(3.14*(D82/1000+H82/1000)*H82/1000*E82,2)</f>
        <v>0.11</v>
      </c>
      <c r="K82" s="80" t="s">
        <v>86</v>
      </c>
      <c r="L82" s="61" t="s">
        <v>87</v>
      </c>
      <c r="M82" s="4" t="s">
        <v>88</v>
      </c>
      <c r="N82" s="78" t="s">
        <v>18</v>
      </c>
      <c r="O82" s="83">
        <f>J82*1.19*0.2</f>
        <v>2.6179999999999998E-2</v>
      </c>
      <c r="P82" s="93" t="s">
        <v>16</v>
      </c>
    </row>
    <row r="83" spans="1:16" s="5" customFormat="1" ht="12" x14ac:dyDescent="0.25">
      <c r="A83" s="93"/>
      <c r="B83" s="4"/>
      <c r="C83" s="78"/>
      <c r="D83" s="94"/>
      <c r="E83" s="94"/>
      <c r="F83" s="78"/>
      <c r="G83" s="84"/>
      <c r="H83" s="94"/>
      <c r="I83" s="94"/>
      <c r="J83" s="55"/>
      <c r="K83" s="80" t="s">
        <v>89</v>
      </c>
      <c r="L83" s="61">
        <v>2.9</v>
      </c>
      <c r="M83" s="57" t="s">
        <v>20</v>
      </c>
      <c r="N83" s="78" t="s">
        <v>17</v>
      </c>
      <c r="O83" s="83">
        <f>J82*L83</f>
        <v>0.31900000000000001</v>
      </c>
      <c r="P83" s="93" t="s">
        <v>16</v>
      </c>
    </row>
    <row r="84" spans="1:16" s="87" customFormat="1" ht="24" x14ac:dyDescent="0.25">
      <c r="A84" s="93">
        <f>82:82+1</f>
        <v>15</v>
      </c>
      <c r="B84" s="4" t="s">
        <v>90</v>
      </c>
      <c r="C84" s="82"/>
      <c r="D84" s="82"/>
      <c r="E84" s="85">
        <f>0.5*6+1*2</f>
        <v>5</v>
      </c>
      <c r="F84" s="19" t="s">
        <v>62</v>
      </c>
      <c r="G84" s="96" t="s">
        <v>91</v>
      </c>
      <c r="H84" s="94"/>
      <c r="I84" s="55">
        <f>ROUND(3.14*(D77/1000+2*H77/1000)*E84,2)</f>
        <v>5.73</v>
      </c>
      <c r="J84" s="86"/>
      <c r="K84" s="60" t="s">
        <v>92</v>
      </c>
      <c r="L84" s="61">
        <v>4.5999999999999999E-3</v>
      </c>
      <c r="M84" s="57" t="s">
        <v>93</v>
      </c>
      <c r="N84" s="94" t="s">
        <v>18</v>
      </c>
      <c r="O84" s="58">
        <f>I84*L84</f>
        <v>2.6358000000000003E-2</v>
      </c>
      <c r="P84" s="93" t="s">
        <v>16</v>
      </c>
    </row>
    <row r="85" spans="1:16" s="52" customFormat="1" ht="24" x14ac:dyDescent="0.25">
      <c r="A85" s="93"/>
      <c r="B85" s="4"/>
      <c r="C85" s="82"/>
      <c r="D85" s="82"/>
      <c r="E85" s="85"/>
      <c r="F85" s="19"/>
      <c r="G85" s="96"/>
      <c r="H85" s="94"/>
      <c r="I85" s="55"/>
      <c r="J85" s="86"/>
      <c r="K85" s="60" t="s">
        <v>94</v>
      </c>
      <c r="L85" s="61">
        <v>1.4999999999999999E-2</v>
      </c>
      <c r="M85" s="57" t="s">
        <v>95</v>
      </c>
      <c r="N85" s="94" t="s">
        <v>17</v>
      </c>
      <c r="O85" s="58">
        <f>I84*L85</f>
        <v>8.5949999999999999E-2</v>
      </c>
      <c r="P85" s="93" t="s">
        <v>16</v>
      </c>
    </row>
    <row r="86" spans="1:16" s="65" customFormat="1" ht="24" x14ac:dyDescent="0.25">
      <c r="A86" s="117"/>
      <c r="B86" s="121" t="s">
        <v>96</v>
      </c>
      <c r="C86" s="111">
        <v>470</v>
      </c>
      <c r="D86" s="112">
        <v>377</v>
      </c>
      <c r="E86" s="113">
        <f>E95</f>
        <v>2</v>
      </c>
      <c r="F86" s="109"/>
      <c r="G86" s="114"/>
      <c r="H86" s="119">
        <v>183</v>
      </c>
      <c r="I86" s="115">
        <f>ROUND(3.14*(D86/1000+2*H86/1000)*E86,2)</f>
        <v>4.67</v>
      </c>
      <c r="J86" s="116">
        <f>ROUND(3.14*(D86/1000+H86/1000)*H86/1000*E86,2)</f>
        <v>0.64</v>
      </c>
      <c r="K86" s="110"/>
      <c r="L86" s="110"/>
      <c r="M86" s="110"/>
      <c r="N86" s="110"/>
      <c r="O86" s="110"/>
      <c r="P86" s="110"/>
    </row>
    <row r="87" spans="1:16" s="52" customFormat="1" ht="24" x14ac:dyDescent="0.25">
      <c r="A87" s="93">
        <f>A84+1</f>
        <v>16</v>
      </c>
      <c r="B87" s="4" t="s">
        <v>14</v>
      </c>
      <c r="C87" s="78">
        <f>C86</f>
        <v>470</v>
      </c>
      <c r="D87" s="78">
        <f>D86</f>
        <v>377</v>
      </c>
      <c r="E87" s="79">
        <f>E95</f>
        <v>2</v>
      </c>
      <c r="F87" s="78" t="str">
        <f>F90</f>
        <v>маты м/в прош.</v>
      </c>
      <c r="G87" s="96" t="s">
        <v>74</v>
      </c>
      <c r="H87" s="94">
        <f>H86-H92</f>
        <v>143</v>
      </c>
      <c r="I87" s="94"/>
      <c r="J87" s="55">
        <f>J86-J92</f>
        <v>0.54</v>
      </c>
      <c r="K87" s="80"/>
      <c r="L87" s="61"/>
      <c r="M87" s="56"/>
      <c r="N87" s="64"/>
      <c r="O87" s="81"/>
      <c r="P87" s="53"/>
    </row>
    <row r="88" spans="1:16" s="145" customFormat="1" ht="24" x14ac:dyDescent="0.25">
      <c r="A88" s="131">
        <f>A90+1</f>
        <v>18</v>
      </c>
      <c r="B88" s="4" t="s">
        <v>19</v>
      </c>
      <c r="C88" s="78">
        <f>C90</f>
        <v>470</v>
      </c>
      <c r="D88" s="132">
        <f>D90</f>
        <v>377</v>
      </c>
      <c r="E88" s="73">
        <f>E91</f>
        <v>0</v>
      </c>
      <c r="F88" s="78" t="s">
        <v>15</v>
      </c>
      <c r="G88" s="133"/>
      <c r="H88" s="106">
        <f>H87-H90</f>
        <v>79.444444444444457</v>
      </c>
      <c r="I88" s="132"/>
      <c r="J88" s="55">
        <f>J87-J90</f>
        <v>0.30000000000000004</v>
      </c>
      <c r="K88" s="60" t="s">
        <v>37</v>
      </c>
      <c r="L88" s="61">
        <v>1.24</v>
      </c>
      <c r="M88" s="57" t="s">
        <v>78</v>
      </c>
      <c r="N88" s="78" t="s">
        <v>11</v>
      </c>
      <c r="O88" s="58">
        <f>ROUND(J88*L88,2)</f>
        <v>0.37</v>
      </c>
      <c r="P88" s="132" t="s">
        <v>16</v>
      </c>
    </row>
    <row r="89" spans="1:16" s="52" customFormat="1" ht="12" x14ac:dyDescent="0.25">
      <c r="A89" s="93"/>
      <c r="B89" s="4"/>
      <c r="C89" s="93"/>
      <c r="D89" s="82"/>
      <c r="E89" s="88"/>
      <c r="F89" s="78"/>
      <c r="G89" s="78"/>
      <c r="H89" s="94"/>
      <c r="I89" s="94"/>
      <c r="J89" s="55"/>
      <c r="K89" s="80" t="s">
        <v>73</v>
      </c>
      <c r="L89" s="61">
        <v>2.9</v>
      </c>
      <c r="M89" s="57" t="s">
        <v>20</v>
      </c>
      <c r="N89" s="78" t="s">
        <v>17</v>
      </c>
      <c r="O89" s="83">
        <f>J88*L89</f>
        <v>0.87000000000000011</v>
      </c>
      <c r="P89" s="93" t="s">
        <v>16</v>
      </c>
    </row>
    <row r="90" spans="1:16" s="52" customFormat="1" ht="24" x14ac:dyDescent="0.25">
      <c r="A90" s="93">
        <f>87:87+1</f>
        <v>17</v>
      </c>
      <c r="B90" s="4" t="s">
        <v>19</v>
      </c>
      <c r="C90" s="78">
        <f>C86</f>
        <v>470</v>
      </c>
      <c r="D90" s="94">
        <f>D86</f>
        <v>377</v>
      </c>
      <c r="E90" s="73">
        <f>E87</f>
        <v>2</v>
      </c>
      <c r="F90" s="78" t="s">
        <v>15</v>
      </c>
      <c r="G90" s="96"/>
      <c r="H90" s="106">
        <f>H87/180*80</f>
        <v>63.55555555555555</v>
      </c>
      <c r="I90" s="94"/>
      <c r="J90" s="55">
        <f>J87/180*80</f>
        <v>0.24</v>
      </c>
      <c r="K90" s="60" t="s">
        <v>37</v>
      </c>
      <c r="L90" s="61">
        <v>1.24</v>
      </c>
      <c r="M90" s="57" t="s">
        <v>43</v>
      </c>
      <c r="N90" s="78" t="s">
        <v>11</v>
      </c>
      <c r="O90" s="58">
        <f>J90*L90</f>
        <v>0.29759999999999998</v>
      </c>
      <c r="P90" s="94" t="s">
        <v>16</v>
      </c>
    </row>
    <row r="91" spans="1:16" s="52" customFormat="1" ht="12" x14ac:dyDescent="0.25">
      <c r="A91" s="93"/>
      <c r="B91" s="4"/>
      <c r="C91" s="93"/>
      <c r="D91" s="82"/>
      <c r="E91" s="88"/>
      <c r="F91" s="78"/>
      <c r="G91" s="78"/>
      <c r="H91" s="94"/>
      <c r="I91" s="94"/>
      <c r="J91" s="55"/>
      <c r="K91" s="80" t="s">
        <v>73</v>
      </c>
      <c r="L91" s="61">
        <v>2.9</v>
      </c>
      <c r="M91" s="57" t="s">
        <v>20</v>
      </c>
      <c r="N91" s="78" t="s">
        <v>17</v>
      </c>
      <c r="O91" s="83">
        <f>J90*L91</f>
        <v>0.69599999999999995</v>
      </c>
      <c r="P91" s="93" t="s">
        <v>16</v>
      </c>
    </row>
    <row r="92" spans="1:16" s="5" customFormat="1" ht="12" x14ac:dyDescent="0.25">
      <c r="A92" s="93">
        <f>A88+1</f>
        <v>19</v>
      </c>
      <c r="B92" s="4" t="s">
        <v>14</v>
      </c>
      <c r="C92" s="78">
        <f>C86</f>
        <v>470</v>
      </c>
      <c r="D92" s="78">
        <f>D86</f>
        <v>377</v>
      </c>
      <c r="E92" s="79">
        <f>E87</f>
        <v>2</v>
      </c>
      <c r="F92" s="78" t="str">
        <f>F93</f>
        <v>МКРВ</v>
      </c>
      <c r="G92" s="96"/>
      <c r="H92" s="93">
        <f>H93</f>
        <v>40</v>
      </c>
      <c r="I92" s="93"/>
      <c r="J92" s="55">
        <f>J93</f>
        <v>0.1</v>
      </c>
      <c r="K92" s="80"/>
      <c r="L92" s="61"/>
      <c r="M92" s="57"/>
      <c r="N92" s="78"/>
      <c r="O92" s="83"/>
      <c r="P92" s="93"/>
    </row>
    <row r="93" spans="1:16" s="5" customFormat="1" ht="24" x14ac:dyDescent="0.25">
      <c r="A93" s="93">
        <f>92:92+1</f>
        <v>20</v>
      </c>
      <c r="B93" s="4" t="s">
        <v>19</v>
      </c>
      <c r="C93" s="94">
        <f>C86</f>
        <v>470</v>
      </c>
      <c r="D93" s="94">
        <f>D86</f>
        <v>377</v>
      </c>
      <c r="E93" s="73">
        <f>E87</f>
        <v>2</v>
      </c>
      <c r="F93" s="78" t="s">
        <v>85</v>
      </c>
      <c r="G93" s="96"/>
      <c r="H93" s="93">
        <v>40</v>
      </c>
      <c r="I93" s="93"/>
      <c r="J93" s="55">
        <f>ROUND(3.14*(D93/1000+H93/1000)*H93/1000*E93,2)</f>
        <v>0.1</v>
      </c>
      <c r="K93" s="80" t="s">
        <v>86</v>
      </c>
      <c r="L93" s="61" t="s">
        <v>87</v>
      </c>
      <c r="M93" s="4" t="s">
        <v>88</v>
      </c>
      <c r="N93" s="78" t="s">
        <v>18</v>
      </c>
      <c r="O93" s="83">
        <f>J93*1.19*0.2</f>
        <v>2.3800000000000002E-2</v>
      </c>
      <c r="P93" s="93" t="s">
        <v>16</v>
      </c>
    </row>
    <row r="94" spans="1:16" s="5" customFormat="1" ht="12" x14ac:dyDescent="0.25">
      <c r="A94" s="93"/>
      <c r="B94" s="4"/>
      <c r="C94" s="78"/>
      <c r="D94" s="94"/>
      <c r="E94" s="94"/>
      <c r="F94" s="78"/>
      <c r="G94" s="84"/>
      <c r="H94" s="94"/>
      <c r="I94" s="94"/>
      <c r="J94" s="55"/>
      <c r="K94" s="80" t="s">
        <v>89</v>
      </c>
      <c r="L94" s="61">
        <v>2.9</v>
      </c>
      <c r="M94" s="57" t="s">
        <v>20</v>
      </c>
      <c r="N94" s="78" t="s">
        <v>17</v>
      </c>
      <c r="O94" s="83">
        <f>J93*L94</f>
        <v>0.28999999999999998</v>
      </c>
      <c r="P94" s="93" t="s">
        <v>16</v>
      </c>
    </row>
    <row r="95" spans="1:16" s="87" customFormat="1" ht="24" x14ac:dyDescent="0.25">
      <c r="A95" s="93">
        <f>93:93+1</f>
        <v>21</v>
      </c>
      <c r="B95" s="4" t="s">
        <v>90</v>
      </c>
      <c r="C95" s="82"/>
      <c r="D95" s="82"/>
      <c r="E95" s="85">
        <f>1*2</f>
        <v>2</v>
      </c>
      <c r="F95" s="19" t="s">
        <v>62</v>
      </c>
      <c r="G95" s="96" t="s">
        <v>91</v>
      </c>
      <c r="H95" s="94"/>
      <c r="I95" s="55">
        <f>ROUND(3.14*(D86/1000+2*H86/1000)*E95,2)</f>
        <v>4.67</v>
      </c>
      <c r="J95" s="86"/>
      <c r="K95" s="60" t="s">
        <v>92</v>
      </c>
      <c r="L95" s="61">
        <v>4.5999999999999999E-3</v>
      </c>
      <c r="M95" s="57" t="s">
        <v>93</v>
      </c>
      <c r="N95" s="94" t="s">
        <v>18</v>
      </c>
      <c r="O95" s="58">
        <f>I95*L95</f>
        <v>2.1481999999999998E-2</v>
      </c>
      <c r="P95" s="93" t="s">
        <v>16</v>
      </c>
    </row>
    <row r="96" spans="1:16" s="52" customFormat="1" ht="24" x14ac:dyDescent="0.25">
      <c r="A96" s="93"/>
      <c r="B96" s="4"/>
      <c r="C96" s="82"/>
      <c r="D96" s="82"/>
      <c r="E96" s="73"/>
      <c r="F96" s="19"/>
      <c r="G96" s="96"/>
      <c r="H96" s="94"/>
      <c r="I96" s="55"/>
      <c r="J96" s="86"/>
      <c r="K96" s="60" t="s">
        <v>94</v>
      </c>
      <c r="L96" s="61">
        <v>1.4999999999999999E-2</v>
      </c>
      <c r="M96" s="57" t="s">
        <v>95</v>
      </c>
      <c r="N96" s="94" t="s">
        <v>17</v>
      </c>
      <c r="O96" s="58">
        <f>I95*L96</f>
        <v>7.0050000000000001E-2</v>
      </c>
      <c r="P96" s="93" t="s">
        <v>16</v>
      </c>
    </row>
    <row r="97" spans="1:29" s="100" customFormat="1" ht="28.5" customHeight="1" x14ac:dyDescent="0.25">
      <c r="A97" s="134" t="s">
        <v>120</v>
      </c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</row>
    <row r="98" spans="1:29" s="52" customFormat="1" ht="12" customHeight="1" x14ac:dyDescent="0.2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</row>
    <row r="99" spans="1:29" s="101" customFormat="1" ht="13.2" x14ac:dyDescent="0.25">
      <c r="A99" s="120"/>
      <c r="B99" s="121" t="s">
        <v>57</v>
      </c>
      <c r="C99" s="111">
        <v>375</v>
      </c>
      <c r="D99" s="136" t="s">
        <v>21</v>
      </c>
      <c r="E99" s="136"/>
      <c r="F99" s="109"/>
      <c r="G99" s="114"/>
      <c r="H99" s="119">
        <v>266</v>
      </c>
      <c r="I99" s="122">
        <v>11.6</v>
      </c>
      <c r="J99" s="116">
        <f>ROUND(I99*H99/1000,2)</f>
        <v>3.09</v>
      </c>
      <c r="K99" s="123"/>
      <c r="L99" s="124"/>
      <c r="M99" s="125"/>
      <c r="N99" s="109"/>
      <c r="O99" s="126"/>
      <c r="P99" s="115"/>
    </row>
    <row r="100" spans="1:29" s="68" customFormat="1" ht="24" x14ac:dyDescent="0.25">
      <c r="A100" s="93">
        <f>95:95+1</f>
        <v>22</v>
      </c>
      <c r="B100" s="4" t="s">
        <v>14</v>
      </c>
      <c r="C100" s="78">
        <f>C99</f>
        <v>375</v>
      </c>
      <c r="D100" s="138" t="str">
        <f>D99</f>
        <v>плоскость</v>
      </c>
      <c r="E100" s="138"/>
      <c r="F100" s="78" t="s">
        <v>15</v>
      </c>
      <c r="G100" s="96" t="s">
        <v>74</v>
      </c>
      <c r="H100" s="94">
        <f>H99</f>
        <v>266</v>
      </c>
      <c r="I100" s="55">
        <f>I99</f>
        <v>11.6</v>
      </c>
      <c r="J100" s="55">
        <f>J99</f>
        <v>3.09</v>
      </c>
      <c r="K100" s="60"/>
      <c r="L100" s="61"/>
      <c r="M100" s="56"/>
      <c r="N100" s="64"/>
      <c r="O100" s="54"/>
      <c r="P100" s="53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</row>
    <row r="101" spans="1:29" s="5" customFormat="1" ht="24" x14ac:dyDescent="0.25">
      <c r="A101" s="93">
        <f>A100+1</f>
        <v>23</v>
      </c>
      <c r="B101" s="4" t="s">
        <v>58</v>
      </c>
      <c r="C101" s="78">
        <f>C99</f>
        <v>375</v>
      </c>
      <c r="D101" s="138" t="str">
        <f>D99</f>
        <v>плоскость</v>
      </c>
      <c r="E101" s="138"/>
      <c r="F101" s="78" t="s">
        <v>15</v>
      </c>
      <c r="G101" s="96" t="s">
        <v>74</v>
      </c>
      <c r="H101" s="93">
        <f>H99</f>
        <v>266</v>
      </c>
      <c r="I101" s="55">
        <f>I99</f>
        <v>11.6</v>
      </c>
      <c r="J101" s="55">
        <f>J99</f>
        <v>3.09</v>
      </c>
      <c r="K101" s="60" t="s">
        <v>37</v>
      </c>
      <c r="L101" s="61">
        <v>1.24</v>
      </c>
      <c r="M101" s="57" t="s">
        <v>43</v>
      </c>
      <c r="N101" s="78" t="s">
        <v>11</v>
      </c>
      <c r="O101" s="58">
        <f>J101*L101</f>
        <v>3.8315999999999999</v>
      </c>
      <c r="P101" s="94" t="s">
        <v>16</v>
      </c>
    </row>
    <row r="102" spans="1:29" s="67" customFormat="1" ht="12" x14ac:dyDescent="0.25">
      <c r="A102" s="93"/>
      <c r="B102" s="4"/>
      <c r="C102" s="93"/>
      <c r="D102" s="135"/>
      <c r="E102" s="135"/>
      <c r="F102" s="78"/>
      <c r="G102" s="78"/>
      <c r="H102" s="94"/>
      <c r="I102" s="55"/>
      <c r="J102" s="55"/>
      <c r="K102" s="60" t="s">
        <v>59</v>
      </c>
      <c r="L102" s="61">
        <v>2.5</v>
      </c>
      <c r="M102" s="57" t="s">
        <v>20</v>
      </c>
      <c r="N102" s="78" t="s">
        <v>17</v>
      </c>
      <c r="O102" s="58">
        <f>J101*L102</f>
        <v>7.7249999999999996</v>
      </c>
      <c r="P102" s="93" t="s">
        <v>16</v>
      </c>
    </row>
    <row r="103" spans="1:29" s="67" customFormat="1" ht="24" x14ac:dyDescent="0.25">
      <c r="A103" s="69"/>
      <c r="B103" s="69"/>
      <c r="C103" s="69"/>
      <c r="D103" s="135"/>
      <c r="E103" s="135"/>
      <c r="F103" s="69"/>
      <c r="G103" s="69"/>
      <c r="H103" s="69"/>
      <c r="I103" s="69"/>
      <c r="J103" s="69"/>
      <c r="K103" s="60" t="s">
        <v>60</v>
      </c>
      <c r="L103" s="61">
        <v>1.05</v>
      </c>
      <c r="M103" s="57" t="s">
        <v>61</v>
      </c>
      <c r="N103" s="78" t="s">
        <v>10</v>
      </c>
      <c r="O103" s="58">
        <f>I101*L103</f>
        <v>12.18</v>
      </c>
      <c r="P103" s="93" t="s">
        <v>16</v>
      </c>
    </row>
    <row r="104" spans="1:29" s="67" customFormat="1" ht="12" customHeight="1" x14ac:dyDescent="0.25">
      <c r="A104" s="69"/>
      <c r="B104" s="69"/>
      <c r="C104" s="69"/>
      <c r="D104" s="135"/>
      <c r="E104" s="135"/>
      <c r="F104" s="69" t="s">
        <v>62</v>
      </c>
      <c r="G104" s="69"/>
      <c r="H104" s="69"/>
      <c r="I104" s="69"/>
      <c r="J104" s="69"/>
      <c r="K104" s="60" t="s">
        <v>63</v>
      </c>
      <c r="L104" s="61">
        <v>0.03</v>
      </c>
      <c r="M104" s="57" t="s">
        <v>20</v>
      </c>
      <c r="N104" s="78" t="s">
        <v>17</v>
      </c>
      <c r="O104" s="58">
        <f>I101*L104</f>
        <v>0.34799999999999998</v>
      </c>
      <c r="P104" s="93" t="s">
        <v>16</v>
      </c>
    </row>
    <row r="105" spans="1:29" s="67" customFormat="1" ht="12" customHeight="1" x14ac:dyDescent="0.25">
      <c r="A105" s="19"/>
      <c r="B105" s="19"/>
      <c r="C105" s="19"/>
      <c r="D105" s="135"/>
      <c r="E105" s="135"/>
      <c r="F105" s="19"/>
      <c r="G105" s="19"/>
      <c r="H105" s="19"/>
      <c r="I105" s="19"/>
      <c r="J105" s="19"/>
      <c r="K105" s="60" t="s">
        <v>64</v>
      </c>
      <c r="L105" s="61">
        <v>1.7999999999999999E-2</v>
      </c>
      <c r="M105" s="57" t="s">
        <v>65</v>
      </c>
      <c r="N105" s="78" t="s">
        <v>18</v>
      </c>
      <c r="O105" s="58">
        <f>I101*L105</f>
        <v>0.20879999999999999</v>
      </c>
      <c r="P105" s="93" t="s">
        <v>16</v>
      </c>
    </row>
    <row r="106" spans="1:29" s="67" customFormat="1" ht="12" x14ac:dyDescent="0.25">
      <c r="A106" s="19"/>
      <c r="B106" s="19"/>
      <c r="C106" s="19"/>
      <c r="D106" s="135"/>
      <c r="E106" s="135"/>
      <c r="F106" s="19"/>
      <c r="G106" s="19"/>
      <c r="H106" s="19"/>
      <c r="I106" s="19"/>
      <c r="J106" s="19"/>
      <c r="K106" s="60" t="s">
        <v>64</v>
      </c>
      <c r="L106" s="61">
        <v>5.1999999999999998E-3</v>
      </c>
      <c r="M106" s="57" t="s">
        <v>66</v>
      </c>
      <c r="N106" s="78" t="s">
        <v>18</v>
      </c>
      <c r="O106" s="6">
        <f>I101*L106</f>
        <v>6.0319999999999999E-2</v>
      </c>
      <c r="P106" s="93" t="s">
        <v>16</v>
      </c>
    </row>
    <row r="107" spans="1:29" s="100" customFormat="1" ht="28.5" customHeight="1" x14ac:dyDescent="0.25">
      <c r="A107" s="137" t="s">
        <v>121</v>
      </c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29" s="52" customFormat="1" ht="12" x14ac:dyDescent="0.2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</row>
    <row r="109" spans="1:29" s="66" customFormat="1" ht="24" x14ac:dyDescent="0.25">
      <c r="A109" s="117"/>
      <c r="B109" s="121" t="s">
        <v>97</v>
      </c>
      <c r="C109" s="111">
        <v>545</v>
      </c>
      <c r="D109" s="136" t="s">
        <v>21</v>
      </c>
      <c r="E109" s="136"/>
      <c r="F109" s="109"/>
      <c r="G109" s="114"/>
      <c r="H109" s="119">
        <v>200</v>
      </c>
      <c r="I109" s="122">
        <v>11.6</v>
      </c>
      <c r="J109" s="116">
        <f>ROUND(I109*H109/1000,2)</f>
        <v>2.3199999999999998</v>
      </c>
      <c r="K109" s="110"/>
      <c r="L109" s="110"/>
      <c r="M109" s="110"/>
      <c r="N109" s="110"/>
      <c r="O109" s="110"/>
      <c r="P109" s="110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</row>
    <row r="110" spans="1:29" s="68" customFormat="1" ht="24" x14ac:dyDescent="0.25">
      <c r="A110" s="93">
        <f>101:101+1</f>
        <v>24</v>
      </c>
      <c r="B110" s="4" t="s">
        <v>14</v>
      </c>
      <c r="C110" s="78">
        <f>C109</f>
        <v>545</v>
      </c>
      <c r="D110" s="138" t="str">
        <f>D109</f>
        <v>плоскость</v>
      </c>
      <c r="E110" s="138"/>
      <c r="F110" s="78" t="s">
        <v>15</v>
      </c>
      <c r="G110" s="96" t="s">
        <v>74</v>
      </c>
      <c r="H110" s="94">
        <f>H109</f>
        <v>200</v>
      </c>
      <c r="I110" s="55">
        <f>I109</f>
        <v>11.6</v>
      </c>
      <c r="J110" s="55">
        <f>J109</f>
        <v>2.3199999999999998</v>
      </c>
      <c r="K110" s="70"/>
      <c r="L110" s="71"/>
      <c r="M110" s="56"/>
      <c r="N110" s="64"/>
      <c r="O110" s="54"/>
      <c r="P110" s="53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</row>
    <row r="111" spans="1:29" s="5" customFormat="1" ht="24" x14ac:dyDescent="0.25">
      <c r="A111" s="131">
        <f>110:110+1</f>
        <v>25</v>
      </c>
      <c r="B111" s="4" t="s">
        <v>58</v>
      </c>
      <c r="C111" s="78">
        <f>C109</f>
        <v>545</v>
      </c>
      <c r="D111" s="138" t="str">
        <f>D109</f>
        <v>плоскость</v>
      </c>
      <c r="E111" s="138"/>
      <c r="F111" s="78" t="s">
        <v>15</v>
      </c>
      <c r="G111" s="133" t="s">
        <v>74</v>
      </c>
      <c r="H111" s="131">
        <f>H109</f>
        <v>200</v>
      </c>
      <c r="I111" s="55">
        <f>I109</f>
        <v>11.6</v>
      </c>
      <c r="J111" s="55">
        <f>J109</f>
        <v>2.3199999999999998</v>
      </c>
      <c r="K111" s="60" t="s">
        <v>37</v>
      </c>
      <c r="L111" s="71">
        <v>1.24</v>
      </c>
      <c r="M111" s="57" t="s">
        <v>43</v>
      </c>
      <c r="N111" s="78" t="s">
        <v>11</v>
      </c>
      <c r="O111" s="58">
        <f>J111*L111</f>
        <v>2.8767999999999998</v>
      </c>
      <c r="P111" s="132" t="s">
        <v>16</v>
      </c>
    </row>
    <row r="112" spans="1:29" s="67" customFormat="1" ht="12" x14ac:dyDescent="0.25">
      <c r="A112" s="131"/>
      <c r="B112" s="4"/>
      <c r="C112" s="131"/>
      <c r="D112" s="135"/>
      <c r="E112" s="135"/>
      <c r="F112" s="78"/>
      <c r="G112" s="78"/>
      <c r="H112" s="132"/>
      <c r="I112" s="55"/>
      <c r="J112" s="55"/>
      <c r="K112" s="70" t="s">
        <v>59</v>
      </c>
      <c r="L112" s="71">
        <v>2.5</v>
      </c>
      <c r="M112" s="57" t="s">
        <v>20</v>
      </c>
      <c r="N112" s="78" t="s">
        <v>17</v>
      </c>
      <c r="O112" s="58">
        <f>J111*L112</f>
        <v>5.8</v>
      </c>
      <c r="P112" s="131" t="s">
        <v>16</v>
      </c>
    </row>
    <row r="113" spans="1:29" s="67" customFormat="1" ht="24" x14ac:dyDescent="0.25">
      <c r="A113" s="69"/>
      <c r="B113" s="69"/>
      <c r="C113" s="69"/>
      <c r="D113" s="135"/>
      <c r="E113" s="135"/>
      <c r="F113" s="69"/>
      <c r="G113" s="69"/>
      <c r="H113" s="69"/>
      <c r="I113" s="69"/>
      <c r="J113" s="69"/>
      <c r="K113" s="70" t="s">
        <v>60</v>
      </c>
      <c r="L113" s="71">
        <v>1.05</v>
      </c>
      <c r="M113" s="57" t="s">
        <v>61</v>
      </c>
      <c r="N113" s="78" t="s">
        <v>10</v>
      </c>
      <c r="O113" s="58">
        <f>I111*L113</f>
        <v>12.18</v>
      </c>
      <c r="P113" s="93" t="s">
        <v>16</v>
      </c>
    </row>
    <row r="114" spans="1:29" s="67" customFormat="1" ht="12" customHeight="1" x14ac:dyDescent="0.25">
      <c r="A114" s="69"/>
      <c r="B114" s="69"/>
      <c r="C114" s="69"/>
      <c r="D114" s="135"/>
      <c r="E114" s="135"/>
      <c r="F114" s="69" t="s">
        <v>62</v>
      </c>
      <c r="G114" s="69"/>
      <c r="H114" s="69"/>
      <c r="I114" s="69"/>
      <c r="J114" s="69"/>
      <c r="K114" s="70" t="s">
        <v>63</v>
      </c>
      <c r="L114" s="71">
        <v>0.03</v>
      </c>
      <c r="M114" s="57" t="s">
        <v>20</v>
      </c>
      <c r="N114" s="78" t="s">
        <v>17</v>
      </c>
      <c r="O114" s="58">
        <f>I111*L114</f>
        <v>0.34799999999999998</v>
      </c>
      <c r="P114" s="93" t="s">
        <v>16</v>
      </c>
    </row>
    <row r="115" spans="1:29" s="67" customFormat="1" ht="12" customHeight="1" x14ac:dyDescent="0.25">
      <c r="A115" s="19"/>
      <c r="B115" s="19"/>
      <c r="C115" s="19"/>
      <c r="D115" s="135"/>
      <c r="E115" s="135"/>
      <c r="F115" s="19"/>
      <c r="G115" s="19"/>
      <c r="H115" s="19"/>
      <c r="I115" s="19"/>
      <c r="J115" s="19"/>
      <c r="K115" s="70" t="s">
        <v>64</v>
      </c>
      <c r="L115" s="71">
        <v>1.7999999999999999E-2</v>
      </c>
      <c r="M115" s="57" t="s">
        <v>65</v>
      </c>
      <c r="N115" s="78" t="s">
        <v>18</v>
      </c>
      <c r="O115" s="58">
        <f>I111*L115</f>
        <v>0.20879999999999999</v>
      </c>
      <c r="P115" s="93" t="s">
        <v>16</v>
      </c>
    </row>
    <row r="116" spans="1:29" s="67" customFormat="1" ht="12" x14ac:dyDescent="0.25">
      <c r="A116" s="19"/>
      <c r="B116" s="19"/>
      <c r="C116" s="19"/>
      <c r="D116" s="135"/>
      <c r="E116" s="135"/>
      <c r="F116" s="19"/>
      <c r="G116" s="19"/>
      <c r="H116" s="19"/>
      <c r="I116" s="19"/>
      <c r="J116" s="19"/>
      <c r="K116" s="70" t="s">
        <v>64</v>
      </c>
      <c r="L116" s="71">
        <v>5.1999999999999998E-3</v>
      </c>
      <c r="M116" s="57" t="s">
        <v>66</v>
      </c>
      <c r="N116" s="78" t="s">
        <v>18</v>
      </c>
      <c r="O116" s="6">
        <f>I111*L116</f>
        <v>6.0319999999999999E-2</v>
      </c>
      <c r="P116" s="93" t="s">
        <v>16</v>
      </c>
    </row>
    <row r="117" spans="1:29" s="100" customFormat="1" ht="28.5" customHeight="1" x14ac:dyDescent="0.25">
      <c r="A117" s="134" t="s">
        <v>122</v>
      </c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</row>
    <row r="118" spans="1:29" s="52" customFormat="1" ht="12" customHeight="1" x14ac:dyDescent="0.25">
      <c r="A118" s="97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</row>
    <row r="119" spans="1:29" s="101" customFormat="1" ht="13.2" x14ac:dyDescent="0.25">
      <c r="A119" s="120"/>
      <c r="B119" s="121" t="s">
        <v>71</v>
      </c>
      <c r="C119" s="111">
        <v>375</v>
      </c>
      <c r="D119" s="136" t="s">
        <v>21</v>
      </c>
      <c r="E119" s="136"/>
      <c r="F119" s="109"/>
      <c r="G119" s="114"/>
      <c r="H119" s="119">
        <v>266</v>
      </c>
      <c r="I119" s="122">
        <v>11.6</v>
      </c>
      <c r="J119" s="116">
        <f>ROUND(I119*H119/1000,2)</f>
        <v>3.09</v>
      </c>
      <c r="K119" s="123"/>
      <c r="L119" s="124"/>
      <c r="M119" s="125"/>
      <c r="N119" s="109"/>
      <c r="O119" s="126"/>
      <c r="P119" s="115"/>
    </row>
    <row r="120" spans="1:29" s="68" customFormat="1" ht="24" x14ac:dyDescent="0.25">
      <c r="A120" s="93">
        <f>111:111+1</f>
        <v>26</v>
      </c>
      <c r="B120" s="4" t="s">
        <v>14</v>
      </c>
      <c r="C120" s="78">
        <f>C119</f>
        <v>375</v>
      </c>
      <c r="D120" s="138" t="str">
        <f>D119</f>
        <v>плоскость</v>
      </c>
      <c r="E120" s="138"/>
      <c r="F120" s="78" t="s">
        <v>15</v>
      </c>
      <c r="G120" s="96" t="s">
        <v>74</v>
      </c>
      <c r="H120" s="94">
        <f>H119</f>
        <v>266</v>
      </c>
      <c r="I120" s="55">
        <f>I119</f>
        <v>11.6</v>
      </c>
      <c r="J120" s="55">
        <f>J119</f>
        <v>3.09</v>
      </c>
      <c r="K120" s="60"/>
      <c r="L120" s="61"/>
      <c r="M120" s="56"/>
      <c r="N120" s="64"/>
      <c r="O120" s="54"/>
      <c r="P120" s="53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</row>
    <row r="121" spans="1:29" s="5" customFormat="1" ht="24" x14ac:dyDescent="0.25">
      <c r="A121" s="93">
        <f>A120+1</f>
        <v>27</v>
      </c>
      <c r="B121" s="4" t="s">
        <v>58</v>
      </c>
      <c r="C121" s="78">
        <f>C119</f>
        <v>375</v>
      </c>
      <c r="D121" s="138" t="str">
        <f>D119</f>
        <v>плоскость</v>
      </c>
      <c r="E121" s="138"/>
      <c r="F121" s="78" t="s">
        <v>15</v>
      </c>
      <c r="G121" s="96" t="s">
        <v>74</v>
      </c>
      <c r="H121" s="93">
        <f>H119</f>
        <v>266</v>
      </c>
      <c r="I121" s="55">
        <f>I119</f>
        <v>11.6</v>
      </c>
      <c r="J121" s="55">
        <f>J119</f>
        <v>3.09</v>
      </c>
      <c r="K121" s="60" t="s">
        <v>37</v>
      </c>
      <c r="L121" s="61">
        <v>1.24</v>
      </c>
      <c r="M121" s="57" t="s">
        <v>43</v>
      </c>
      <c r="N121" s="78" t="s">
        <v>11</v>
      </c>
      <c r="O121" s="58">
        <f>J121*L121</f>
        <v>3.8315999999999999</v>
      </c>
      <c r="P121" s="94" t="s">
        <v>16</v>
      </c>
    </row>
    <row r="122" spans="1:29" s="67" customFormat="1" ht="12" x14ac:dyDescent="0.25">
      <c r="A122" s="93"/>
      <c r="B122" s="4"/>
      <c r="C122" s="93"/>
      <c r="D122" s="135"/>
      <c r="E122" s="135"/>
      <c r="F122" s="78"/>
      <c r="G122" s="78"/>
      <c r="H122" s="94"/>
      <c r="I122" s="55"/>
      <c r="J122" s="55"/>
      <c r="K122" s="60" t="s">
        <v>59</v>
      </c>
      <c r="L122" s="61">
        <v>2.5</v>
      </c>
      <c r="M122" s="57" t="s">
        <v>20</v>
      </c>
      <c r="N122" s="78" t="s">
        <v>17</v>
      </c>
      <c r="O122" s="58">
        <f>J121*L122</f>
        <v>7.7249999999999996</v>
      </c>
      <c r="P122" s="93" t="s">
        <v>16</v>
      </c>
    </row>
    <row r="123" spans="1:29" s="67" customFormat="1" ht="24" x14ac:dyDescent="0.25">
      <c r="A123" s="69"/>
      <c r="B123" s="69"/>
      <c r="C123" s="69"/>
      <c r="D123" s="135"/>
      <c r="E123" s="135"/>
      <c r="F123" s="69"/>
      <c r="G123" s="69"/>
      <c r="H123" s="69"/>
      <c r="I123" s="69"/>
      <c r="J123" s="69"/>
      <c r="K123" s="60" t="s">
        <v>60</v>
      </c>
      <c r="L123" s="61">
        <v>1.05</v>
      </c>
      <c r="M123" s="57" t="s">
        <v>61</v>
      </c>
      <c r="N123" s="78" t="s">
        <v>10</v>
      </c>
      <c r="O123" s="58">
        <f>I121*L123</f>
        <v>12.18</v>
      </c>
      <c r="P123" s="93" t="s">
        <v>16</v>
      </c>
    </row>
    <row r="124" spans="1:29" s="67" customFormat="1" ht="12" customHeight="1" x14ac:dyDescent="0.25">
      <c r="A124" s="69"/>
      <c r="B124" s="69"/>
      <c r="C124" s="69"/>
      <c r="D124" s="135"/>
      <c r="E124" s="135"/>
      <c r="F124" s="69" t="s">
        <v>62</v>
      </c>
      <c r="G124" s="69"/>
      <c r="H124" s="69"/>
      <c r="I124" s="69"/>
      <c r="J124" s="69"/>
      <c r="K124" s="60" t="s">
        <v>63</v>
      </c>
      <c r="L124" s="61">
        <v>0.03</v>
      </c>
      <c r="M124" s="57" t="s">
        <v>20</v>
      </c>
      <c r="N124" s="78" t="s">
        <v>17</v>
      </c>
      <c r="O124" s="58">
        <f>I121*L124</f>
        <v>0.34799999999999998</v>
      </c>
      <c r="P124" s="93" t="s">
        <v>16</v>
      </c>
    </row>
    <row r="125" spans="1:29" s="67" customFormat="1" ht="12" customHeight="1" x14ac:dyDescent="0.25">
      <c r="A125" s="19"/>
      <c r="B125" s="19"/>
      <c r="C125" s="19"/>
      <c r="D125" s="135"/>
      <c r="E125" s="135"/>
      <c r="F125" s="19"/>
      <c r="G125" s="19"/>
      <c r="H125" s="19"/>
      <c r="I125" s="19"/>
      <c r="J125" s="19"/>
      <c r="K125" s="60" t="s">
        <v>64</v>
      </c>
      <c r="L125" s="61">
        <v>1.7999999999999999E-2</v>
      </c>
      <c r="M125" s="57" t="s">
        <v>65</v>
      </c>
      <c r="N125" s="78" t="s">
        <v>18</v>
      </c>
      <c r="O125" s="58">
        <f>I121*L125</f>
        <v>0.20879999999999999</v>
      </c>
      <c r="P125" s="93" t="s">
        <v>16</v>
      </c>
    </row>
    <row r="126" spans="1:29" s="67" customFormat="1" ht="12" x14ac:dyDescent="0.25">
      <c r="A126" s="19"/>
      <c r="B126" s="19"/>
      <c r="C126" s="19"/>
      <c r="D126" s="135"/>
      <c r="E126" s="135"/>
      <c r="F126" s="19"/>
      <c r="G126" s="19"/>
      <c r="H126" s="19"/>
      <c r="I126" s="19"/>
      <c r="J126" s="19"/>
      <c r="K126" s="60" t="s">
        <v>64</v>
      </c>
      <c r="L126" s="61">
        <v>5.1999999999999998E-3</v>
      </c>
      <c r="M126" s="57" t="s">
        <v>66</v>
      </c>
      <c r="N126" s="78" t="s">
        <v>18</v>
      </c>
      <c r="O126" s="6">
        <f>I121*L126</f>
        <v>6.0319999999999999E-2</v>
      </c>
      <c r="P126" s="93" t="s">
        <v>16</v>
      </c>
    </row>
    <row r="127" spans="1:29" s="100" customFormat="1" ht="28.5" customHeight="1" x14ac:dyDescent="0.25">
      <c r="A127" s="134" t="s">
        <v>123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</row>
    <row r="128" spans="1:29" s="52" customFormat="1" ht="12" customHeight="1" x14ac:dyDescent="0.25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</row>
    <row r="129" spans="1:29" s="66" customFormat="1" ht="12" customHeight="1" x14ac:dyDescent="0.25">
      <c r="A129" s="127"/>
      <c r="B129" s="118" t="s">
        <v>72</v>
      </c>
      <c r="C129" s="111">
        <v>460</v>
      </c>
      <c r="D129" s="139" t="s">
        <v>21</v>
      </c>
      <c r="E129" s="139"/>
      <c r="F129" s="109"/>
      <c r="G129" s="114"/>
      <c r="H129" s="119">
        <v>200</v>
      </c>
      <c r="I129" s="116">
        <f>ROUND(J129/H129*1000,2)</f>
        <v>5.7</v>
      </c>
      <c r="J129" s="122">
        <v>1.1399999999999999</v>
      </c>
      <c r="K129" s="128"/>
      <c r="L129" s="129"/>
      <c r="M129" s="127"/>
      <c r="N129" s="114"/>
      <c r="O129" s="120"/>
      <c r="P129" s="120"/>
    </row>
    <row r="130" spans="1:29" s="5" customFormat="1" ht="24" x14ac:dyDescent="0.25">
      <c r="A130" s="93">
        <f>121:121+1</f>
        <v>28</v>
      </c>
      <c r="B130" s="4" t="s">
        <v>14</v>
      </c>
      <c r="C130" s="78">
        <f>C129</f>
        <v>460</v>
      </c>
      <c r="D130" s="138" t="str">
        <f>D129</f>
        <v>плоскость</v>
      </c>
      <c r="E130" s="138"/>
      <c r="F130" s="78" t="s">
        <v>15</v>
      </c>
      <c r="G130" s="96" t="s">
        <v>74</v>
      </c>
      <c r="H130" s="94">
        <f>H129</f>
        <v>200</v>
      </c>
      <c r="I130" s="55">
        <f>I129</f>
        <v>5.7</v>
      </c>
      <c r="J130" s="55">
        <f>J129</f>
        <v>1.1399999999999999</v>
      </c>
      <c r="K130" s="70"/>
      <c r="L130" s="71"/>
      <c r="M130" s="56"/>
      <c r="N130" s="64"/>
      <c r="O130" s="54"/>
      <c r="P130" s="53"/>
    </row>
    <row r="131" spans="1:29" s="5" customFormat="1" ht="24" x14ac:dyDescent="0.25">
      <c r="A131" s="93">
        <f>130:130+1</f>
        <v>29</v>
      </c>
      <c r="B131" s="4" t="s">
        <v>58</v>
      </c>
      <c r="C131" s="78">
        <f>C129</f>
        <v>460</v>
      </c>
      <c r="D131" s="138" t="str">
        <f>D129</f>
        <v>плоскость</v>
      </c>
      <c r="E131" s="138"/>
      <c r="F131" s="78" t="s">
        <v>15</v>
      </c>
      <c r="G131" s="96" t="s">
        <v>74</v>
      </c>
      <c r="H131" s="93">
        <f>H129</f>
        <v>200</v>
      </c>
      <c r="I131" s="55">
        <f>I129</f>
        <v>5.7</v>
      </c>
      <c r="J131" s="55">
        <f>J129</f>
        <v>1.1399999999999999</v>
      </c>
      <c r="K131" s="70" t="s">
        <v>37</v>
      </c>
      <c r="L131" s="71">
        <v>1.24</v>
      </c>
      <c r="M131" s="57" t="s">
        <v>43</v>
      </c>
      <c r="N131" s="78" t="s">
        <v>11</v>
      </c>
      <c r="O131" s="58">
        <f>J131*L131</f>
        <v>1.4136</v>
      </c>
      <c r="P131" s="94" t="s">
        <v>16</v>
      </c>
    </row>
    <row r="132" spans="1:29" s="5" customFormat="1" ht="12" x14ac:dyDescent="0.25">
      <c r="A132" s="93"/>
      <c r="B132" s="4"/>
      <c r="C132" s="93"/>
      <c r="D132" s="135"/>
      <c r="E132" s="135"/>
      <c r="F132" s="78"/>
      <c r="G132" s="78"/>
      <c r="H132" s="94"/>
      <c r="I132" s="55"/>
      <c r="J132" s="55"/>
      <c r="K132" s="70" t="s">
        <v>59</v>
      </c>
      <c r="L132" s="71">
        <v>2.5</v>
      </c>
      <c r="M132" s="57" t="s">
        <v>20</v>
      </c>
      <c r="N132" s="78" t="s">
        <v>17</v>
      </c>
      <c r="O132" s="58">
        <f>J131*L132</f>
        <v>2.8499999999999996</v>
      </c>
      <c r="P132" s="93" t="s">
        <v>16</v>
      </c>
    </row>
    <row r="133" spans="1:29" s="5" customFormat="1" ht="24" x14ac:dyDescent="0.25">
      <c r="A133" s="69"/>
      <c r="B133" s="69"/>
      <c r="C133" s="69"/>
      <c r="D133" s="135"/>
      <c r="E133" s="135"/>
      <c r="F133" s="69"/>
      <c r="G133" s="69"/>
      <c r="H133" s="69"/>
      <c r="I133" s="69"/>
      <c r="J133" s="69"/>
      <c r="K133" s="70" t="s">
        <v>60</v>
      </c>
      <c r="L133" s="71">
        <v>1.05</v>
      </c>
      <c r="M133" s="57" t="s">
        <v>61</v>
      </c>
      <c r="N133" s="78" t="s">
        <v>10</v>
      </c>
      <c r="O133" s="58">
        <f>I131*L133</f>
        <v>5.9850000000000003</v>
      </c>
      <c r="P133" s="93" t="s">
        <v>16</v>
      </c>
    </row>
    <row r="134" spans="1:29" s="5" customFormat="1" ht="12" x14ac:dyDescent="0.25">
      <c r="A134" s="69"/>
      <c r="B134" s="69"/>
      <c r="C134" s="69"/>
      <c r="D134" s="135"/>
      <c r="E134" s="135"/>
      <c r="F134" s="69" t="s">
        <v>62</v>
      </c>
      <c r="G134" s="69"/>
      <c r="H134" s="69"/>
      <c r="I134" s="69"/>
      <c r="J134" s="69"/>
      <c r="K134" s="70" t="s">
        <v>63</v>
      </c>
      <c r="L134" s="71">
        <v>0.03</v>
      </c>
      <c r="M134" s="57" t="s">
        <v>20</v>
      </c>
      <c r="N134" s="78" t="s">
        <v>17</v>
      </c>
      <c r="O134" s="58">
        <f>I131*L134</f>
        <v>0.17099999999999999</v>
      </c>
      <c r="P134" s="93" t="s">
        <v>16</v>
      </c>
    </row>
    <row r="135" spans="1:29" s="5" customFormat="1" ht="12" x14ac:dyDescent="0.25">
      <c r="A135" s="19"/>
      <c r="B135" s="19"/>
      <c r="C135" s="19"/>
      <c r="D135" s="135"/>
      <c r="E135" s="135"/>
      <c r="F135" s="19"/>
      <c r="G135" s="19"/>
      <c r="H135" s="19"/>
      <c r="I135" s="19"/>
      <c r="J135" s="19"/>
      <c r="K135" s="70" t="s">
        <v>64</v>
      </c>
      <c r="L135" s="71">
        <v>1.7999999999999999E-2</v>
      </c>
      <c r="M135" s="57" t="s">
        <v>65</v>
      </c>
      <c r="N135" s="78" t="s">
        <v>18</v>
      </c>
      <c r="O135" s="58">
        <f>I131*L135</f>
        <v>0.1026</v>
      </c>
      <c r="P135" s="93" t="s">
        <v>16</v>
      </c>
    </row>
    <row r="136" spans="1:29" s="5" customFormat="1" ht="12" x14ac:dyDescent="0.25">
      <c r="A136" s="19"/>
      <c r="B136" s="19"/>
      <c r="C136" s="19"/>
      <c r="D136" s="135"/>
      <c r="E136" s="135"/>
      <c r="F136" s="19"/>
      <c r="G136" s="19"/>
      <c r="H136" s="19"/>
      <c r="I136" s="19"/>
      <c r="J136" s="19"/>
      <c r="K136" s="70" t="s">
        <v>64</v>
      </c>
      <c r="L136" s="71">
        <v>5.1999999999999998E-3</v>
      </c>
      <c r="M136" s="57" t="s">
        <v>66</v>
      </c>
      <c r="N136" s="78" t="s">
        <v>18</v>
      </c>
      <c r="O136" s="6">
        <f>I131*L136</f>
        <v>2.964E-2</v>
      </c>
      <c r="P136" s="93" t="s">
        <v>16</v>
      </c>
    </row>
    <row r="137" spans="1:29" s="100" customFormat="1" ht="28.5" customHeight="1" x14ac:dyDescent="0.25">
      <c r="A137" s="134" t="s">
        <v>124</v>
      </c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</row>
    <row r="138" spans="1:29" s="52" customFormat="1" ht="12" customHeight="1" x14ac:dyDescent="0.25">
      <c r="A138" s="97"/>
      <c r="B138" s="97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</row>
    <row r="139" spans="1:29" s="101" customFormat="1" ht="13.2" x14ac:dyDescent="0.25">
      <c r="A139" s="120"/>
      <c r="B139" s="121" t="s">
        <v>57</v>
      </c>
      <c r="C139" s="111">
        <v>375</v>
      </c>
      <c r="D139" s="136" t="s">
        <v>21</v>
      </c>
      <c r="E139" s="136"/>
      <c r="F139" s="109"/>
      <c r="G139" s="114"/>
      <c r="H139" s="119">
        <v>266</v>
      </c>
      <c r="I139" s="122">
        <v>11.6</v>
      </c>
      <c r="J139" s="116">
        <f>ROUND(I139*H139/1000,2)</f>
        <v>3.09</v>
      </c>
      <c r="K139" s="123"/>
      <c r="L139" s="124"/>
      <c r="M139" s="125"/>
      <c r="N139" s="109"/>
      <c r="O139" s="126"/>
      <c r="P139" s="115"/>
    </row>
    <row r="140" spans="1:29" s="68" customFormat="1" ht="24" x14ac:dyDescent="0.25">
      <c r="A140" s="93">
        <f>131:131+1</f>
        <v>30</v>
      </c>
      <c r="B140" s="4" t="s">
        <v>14</v>
      </c>
      <c r="C140" s="78">
        <f>C139</f>
        <v>375</v>
      </c>
      <c r="D140" s="138" t="str">
        <f>D139</f>
        <v>плоскость</v>
      </c>
      <c r="E140" s="138"/>
      <c r="F140" s="78" t="s">
        <v>15</v>
      </c>
      <c r="G140" s="96" t="s">
        <v>74</v>
      </c>
      <c r="H140" s="94">
        <f>H139</f>
        <v>266</v>
      </c>
      <c r="I140" s="55">
        <f>I139</f>
        <v>11.6</v>
      </c>
      <c r="J140" s="55">
        <f>J139</f>
        <v>3.09</v>
      </c>
      <c r="K140" s="60"/>
      <c r="L140" s="61"/>
      <c r="M140" s="56"/>
      <c r="N140" s="64"/>
      <c r="O140" s="54"/>
      <c r="P140" s="53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</row>
    <row r="141" spans="1:29" s="5" customFormat="1" ht="24" x14ac:dyDescent="0.25">
      <c r="A141" s="93">
        <f>A140+1</f>
        <v>31</v>
      </c>
      <c r="B141" s="4" t="s">
        <v>58</v>
      </c>
      <c r="C141" s="78">
        <f>C139</f>
        <v>375</v>
      </c>
      <c r="D141" s="138" t="str">
        <f>D139</f>
        <v>плоскость</v>
      </c>
      <c r="E141" s="138"/>
      <c r="F141" s="78" t="s">
        <v>15</v>
      </c>
      <c r="G141" s="96" t="s">
        <v>74</v>
      </c>
      <c r="H141" s="93">
        <f>H139</f>
        <v>266</v>
      </c>
      <c r="I141" s="55">
        <f>I139</f>
        <v>11.6</v>
      </c>
      <c r="J141" s="55">
        <f>J139</f>
        <v>3.09</v>
      </c>
      <c r="K141" s="60" t="s">
        <v>37</v>
      </c>
      <c r="L141" s="61">
        <v>1.24</v>
      </c>
      <c r="M141" s="57" t="s">
        <v>43</v>
      </c>
      <c r="N141" s="78" t="s">
        <v>11</v>
      </c>
      <c r="O141" s="58">
        <f>J141*L141</f>
        <v>3.8315999999999999</v>
      </c>
      <c r="P141" s="94" t="s">
        <v>16</v>
      </c>
    </row>
    <row r="142" spans="1:29" s="67" customFormat="1" ht="12" x14ac:dyDescent="0.25">
      <c r="A142" s="93"/>
      <c r="B142" s="4"/>
      <c r="C142" s="93"/>
      <c r="D142" s="135"/>
      <c r="E142" s="135"/>
      <c r="F142" s="78"/>
      <c r="G142" s="78"/>
      <c r="H142" s="94"/>
      <c r="I142" s="55"/>
      <c r="J142" s="55"/>
      <c r="K142" s="60" t="s">
        <v>59</v>
      </c>
      <c r="L142" s="61">
        <v>2.5</v>
      </c>
      <c r="M142" s="57" t="s">
        <v>20</v>
      </c>
      <c r="N142" s="78" t="s">
        <v>17</v>
      </c>
      <c r="O142" s="58">
        <f>J141*L142</f>
        <v>7.7249999999999996</v>
      </c>
      <c r="P142" s="93" t="s">
        <v>16</v>
      </c>
    </row>
    <row r="143" spans="1:29" s="67" customFormat="1" ht="24" x14ac:dyDescent="0.25">
      <c r="A143" s="69"/>
      <c r="B143" s="69"/>
      <c r="C143" s="69"/>
      <c r="D143" s="135"/>
      <c r="E143" s="135"/>
      <c r="F143" s="69"/>
      <c r="G143" s="69"/>
      <c r="H143" s="69"/>
      <c r="I143" s="69"/>
      <c r="J143" s="69"/>
      <c r="K143" s="60" t="s">
        <v>60</v>
      </c>
      <c r="L143" s="61">
        <v>1.05</v>
      </c>
      <c r="M143" s="57" t="s">
        <v>61</v>
      </c>
      <c r="N143" s="78" t="s">
        <v>10</v>
      </c>
      <c r="O143" s="58">
        <f>I141*L143</f>
        <v>12.18</v>
      </c>
      <c r="P143" s="93" t="s">
        <v>16</v>
      </c>
    </row>
    <row r="144" spans="1:29" s="67" customFormat="1" ht="12" customHeight="1" x14ac:dyDescent="0.25">
      <c r="A144" s="69"/>
      <c r="B144" s="69"/>
      <c r="C144" s="69"/>
      <c r="D144" s="135"/>
      <c r="E144" s="135"/>
      <c r="F144" s="69" t="s">
        <v>62</v>
      </c>
      <c r="G144" s="69"/>
      <c r="H144" s="69"/>
      <c r="I144" s="69"/>
      <c r="J144" s="69"/>
      <c r="K144" s="60" t="s">
        <v>63</v>
      </c>
      <c r="L144" s="61">
        <v>0.03</v>
      </c>
      <c r="M144" s="57" t="s">
        <v>20</v>
      </c>
      <c r="N144" s="78" t="s">
        <v>17</v>
      </c>
      <c r="O144" s="58">
        <f>I141*L144</f>
        <v>0.34799999999999998</v>
      </c>
      <c r="P144" s="93" t="s">
        <v>16</v>
      </c>
    </row>
    <row r="145" spans="1:27" s="67" customFormat="1" ht="12" customHeight="1" x14ac:dyDescent="0.25">
      <c r="A145" s="19"/>
      <c r="B145" s="19"/>
      <c r="C145" s="19"/>
      <c r="D145" s="135"/>
      <c r="E145" s="135"/>
      <c r="F145" s="19"/>
      <c r="G145" s="19"/>
      <c r="H145" s="19"/>
      <c r="I145" s="19"/>
      <c r="J145" s="19"/>
      <c r="K145" s="60" t="s">
        <v>64</v>
      </c>
      <c r="L145" s="61">
        <v>1.7999999999999999E-2</v>
      </c>
      <c r="M145" s="57" t="s">
        <v>65</v>
      </c>
      <c r="N145" s="78" t="s">
        <v>18</v>
      </c>
      <c r="O145" s="58">
        <f>I141*L145</f>
        <v>0.20879999999999999</v>
      </c>
      <c r="P145" s="93" t="s">
        <v>16</v>
      </c>
    </row>
    <row r="146" spans="1:27" s="67" customFormat="1" ht="12" x14ac:dyDescent="0.25">
      <c r="A146" s="19"/>
      <c r="B146" s="19"/>
      <c r="C146" s="19"/>
      <c r="D146" s="135"/>
      <c r="E146" s="135"/>
      <c r="F146" s="19"/>
      <c r="G146" s="19"/>
      <c r="H146" s="19"/>
      <c r="I146" s="19"/>
      <c r="J146" s="19"/>
      <c r="K146" s="60" t="s">
        <v>64</v>
      </c>
      <c r="L146" s="61">
        <v>5.1999999999999998E-3</v>
      </c>
      <c r="M146" s="57" t="s">
        <v>66</v>
      </c>
      <c r="N146" s="78" t="s">
        <v>18</v>
      </c>
      <c r="O146" s="6">
        <f>I141*L146</f>
        <v>6.0319999999999999E-2</v>
      </c>
      <c r="P146" s="93" t="s">
        <v>16</v>
      </c>
    </row>
    <row r="147" spans="1:27" s="100" customFormat="1" ht="28.5" customHeight="1" x14ac:dyDescent="0.25">
      <c r="A147" s="134" t="s">
        <v>125</v>
      </c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</row>
    <row r="148" spans="1:27" s="52" customFormat="1" ht="12" customHeight="1" x14ac:dyDescent="0.25">
      <c r="A148" s="97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</row>
    <row r="149" spans="1:27" s="66" customFormat="1" ht="12" x14ac:dyDescent="0.25">
      <c r="A149" s="117"/>
      <c r="B149" s="118" t="s">
        <v>56</v>
      </c>
      <c r="C149" s="111">
        <v>444</v>
      </c>
      <c r="D149" s="136" t="s">
        <v>21</v>
      </c>
      <c r="E149" s="136"/>
      <c r="F149" s="109"/>
      <c r="G149" s="114"/>
      <c r="H149" s="120">
        <v>200</v>
      </c>
      <c r="I149" s="115"/>
      <c r="J149" s="122">
        <v>0.38</v>
      </c>
      <c r="K149" s="110"/>
      <c r="L149" s="110"/>
      <c r="M149" s="110"/>
      <c r="N149" s="110"/>
      <c r="O149" s="110"/>
      <c r="P149" s="110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</row>
    <row r="150" spans="1:27" s="17" customFormat="1" ht="24" x14ac:dyDescent="0.25">
      <c r="A150" s="93">
        <f>141:141+1</f>
        <v>32</v>
      </c>
      <c r="B150" s="4" t="s">
        <v>14</v>
      </c>
      <c r="C150" s="78">
        <f>C149</f>
        <v>444</v>
      </c>
      <c r="D150" s="138" t="str">
        <f>D149</f>
        <v>плоскость</v>
      </c>
      <c r="E150" s="138"/>
      <c r="F150" s="59" t="s">
        <v>15</v>
      </c>
      <c r="G150" s="96" t="s">
        <v>55</v>
      </c>
      <c r="H150" s="94"/>
      <c r="I150" s="55"/>
      <c r="J150" s="55">
        <f>J149</f>
        <v>0.38</v>
      </c>
      <c r="K150" s="62"/>
      <c r="L150" s="63"/>
      <c r="M150" s="56"/>
      <c r="N150" s="64"/>
      <c r="O150" s="54"/>
      <c r="P150" s="53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spans="1:27" s="5" customFormat="1" ht="24" x14ac:dyDescent="0.25">
      <c r="A151" s="131">
        <f>A150+1</f>
        <v>33</v>
      </c>
      <c r="B151" s="4" t="s">
        <v>19</v>
      </c>
      <c r="C151" s="78">
        <f>C149</f>
        <v>444</v>
      </c>
      <c r="D151" s="138" t="str">
        <f>D149</f>
        <v>плоскость</v>
      </c>
      <c r="E151" s="138"/>
      <c r="F151" s="59" t="s">
        <v>15</v>
      </c>
      <c r="G151" s="133" t="s">
        <v>55</v>
      </c>
      <c r="H151" s="131"/>
      <c r="I151" s="55"/>
      <c r="J151" s="55">
        <f>J149</f>
        <v>0.38</v>
      </c>
      <c r="K151" s="60" t="s">
        <v>37</v>
      </c>
      <c r="L151" s="61">
        <v>1.24</v>
      </c>
      <c r="M151" s="57" t="s">
        <v>43</v>
      </c>
      <c r="N151" s="78" t="s">
        <v>11</v>
      </c>
      <c r="O151" s="58">
        <f>J151*L151</f>
        <v>0.47120000000000001</v>
      </c>
      <c r="P151" s="132" t="s">
        <v>16</v>
      </c>
    </row>
    <row r="152" spans="1:27" s="100" customFormat="1" ht="28.5" customHeight="1" x14ac:dyDescent="0.25">
      <c r="A152" s="134" t="s">
        <v>126</v>
      </c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</row>
    <row r="153" spans="1:27" s="52" customFormat="1" ht="12" customHeight="1" x14ac:dyDescent="0.25">
      <c r="A153" s="97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</row>
    <row r="154" spans="1:27" s="66" customFormat="1" ht="12" customHeight="1" x14ac:dyDescent="0.25">
      <c r="A154" s="127"/>
      <c r="B154" s="118" t="s">
        <v>72</v>
      </c>
      <c r="C154" s="111">
        <v>460</v>
      </c>
      <c r="D154" s="139" t="s">
        <v>21</v>
      </c>
      <c r="E154" s="139"/>
      <c r="F154" s="109"/>
      <c r="G154" s="114"/>
      <c r="H154" s="119">
        <v>200</v>
      </c>
      <c r="I154" s="116">
        <f>ROUND(J154/H154*1000,2)</f>
        <v>5.7</v>
      </c>
      <c r="J154" s="122">
        <v>1.1399999999999999</v>
      </c>
      <c r="K154" s="128"/>
      <c r="L154" s="129"/>
      <c r="M154" s="127"/>
      <c r="N154" s="114"/>
      <c r="O154" s="120"/>
      <c r="P154" s="120"/>
    </row>
    <row r="155" spans="1:27" s="5" customFormat="1" ht="24" x14ac:dyDescent="0.25">
      <c r="A155" s="93">
        <f>151:151+1</f>
        <v>34</v>
      </c>
      <c r="B155" s="4" t="s">
        <v>14</v>
      </c>
      <c r="C155" s="78">
        <f>C154</f>
        <v>460</v>
      </c>
      <c r="D155" s="138" t="str">
        <f>D154</f>
        <v>плоскость</v>
      </c>
      <c r="E155" s="138"/>
      <c r="F155" s="78" t="s">
        <v>15</v>
      </c>
      <c r="G155" s="96" t="s">
        <v>74</v>
      </c>
      <c r="H155" s="94">
        <f>H154</f>
        <v>200</v>
      </c>
      <c r="I155" s="55">
        <f>I154</f>
        <v>5.7</v>
      </c>
      <c r="J155" s="55">
        <f>J154</f>
        <v>1.1399999999999999</v>
      </c>
      <c r="K155" s="70"/>
      <c r="L155" s="71"/>
      <c r="M155" s="56"/>
      <c r="N155" s="64"/>
      <c r="O155" s="54"/>
      <c r="P155" s="53"/>
    </row>
    <row r="156" spans="1:27" s="5" customFormat="1" ht="24" x14ac:dyDescent="0.25">
      <c r="A156" s="93">
        <f>155:155+1</f>
        <v>35</v>
      </c>
      <c r="B156" s="4" t="s">
        <v>58</v>
      </c>
      <c r="C156" s="78">
        <f>C154</f>
        <v>460</v>
      </c>
      <c r="D156" s="138" t="str">
        <f>D154</f>
        <v>плоскость</v>
      </c>
      <c r="E156" s="138"/>
      <c r="F156" s="78" t="s">
        <v>15</v>
      </c>
      <c r="G156" s="96" t="s">
        <v>74</v>
      </c>
      <c r="H156" s="93">
        <f>H154</f>
        <v>200</v>
      </c>
      <c r="I156" s="55">
        <f>I154</f>
        <v>5.7</v>
      </c>
      <c r="J156" s="55">
        <f>J154</f>
        <v>1.1399999999999999</v>
      </c>
      <c r="K156" s="70" t="s">
        <v>37</v>
      </c>
      <c r="L156" s="71">
        <v>1.24</v>
      </c>
      <c r="M156" s="57" t="s">
        <v>43</v>
      </c>
      <c r="N156" s="78" t="s">
        <v>11</v>
      </c>
      <c r="O156" s="58">
        <f>J156*L156</f>
        <v>1.4136</v>
      </c>
      <c r="P156" s="94" t="s">
        <v>16</v>
      </c>
    </row>
    <row r="157" spans="1:27" s="5" customFormat="1" ht="12" x14ac:dyDescent="0.25">
      <c r="A157" s="93"/>
      <c r="B157" s="4"/>
      <c r="C157" s="93"/>
      <c r="D157" s="135"/>
      <c r="E157" s="135"/>
      <c r="F157" s="78"/>
      <c r="G157" s="78"/>
      <c r="H157" s="94"/>
      <c r="I157" s="55"/>
      <c r="J157" s="55"/>
      <c r="K157" s="70" t="s">
        <v>59</v>
      </c>
      <c r="L157" s="71">
        <v>2.5</v>
      </c>
      <c r="M157" s="57" t="s">
        <v>20</v>
      </c>
      <c r="N157" s="78" t="s">
        <v>17</v>
      </c>
      <c r="O157" s="58">
        <f>J156*L157</f>
        <v>2.8499999999999996</v>
      </c>
      <c r="P157" s="93" t="s">
        <v>16</v>
      </c>
    </row>
    <row r="158" spans="1:27" s="5" customFormat="1" ht="24" x14ac:dyDescent="0.25">
      <c r="A158" s="69"/>
      <c r="B158" s="69"/>
      <c r="C158" s="69"/>
      <c r="D158" s="135"/>
      <c r="E158" s="135"/>
      <c r="F158" s="69"/>
      <c r="G158" s="69"/>
      <c r="H158" s="69"/>
      <c r="I158" s="69"/>
      <c r="J158" s="69"/>
      <c r="K158" s="70" t="s">
        <v>60</v>
      </c>
      <c r="L158" s="71">
        <v>1.05</v>
      </c>
      <c r="M158" s="57" t="s">
        <v>61</v>
      </c>
      <c r="N158" s="78" t="s">
        <v>10</v>
      </c>
      <c r="O158" s="58">
        <f>I156*L158</f>
        <v>5.9850000000000003</v>
      </c>
      <c r="P158" s="93" t="s">
        <v>16</v>
      </c>
    </row>
    <row r="159" spans="1:27" s="5" customFormat="1" ht="12" x14ac:dyDescent="0.25">
      <c r="A159" s="69"/>
      <c r="B159" s="69"/>
      <c r="C159" s="69"/>
      <c r="D159" s="135"/>
      <c r="E159" s="135"/>
      <c r="F159" s="69" t="s">
        <v>62</v>
      </c>
      <c r="G159" s="69"/>
      <c r="H159" s="69"/>
      <c r="I159" s="69"/>
      <c r="J159" s="69"/>
      <c r="K159" s="70" t="s">
        <v>63</v>
      </c>
      <c r="L159" s="71">
        <v>0.03</v>
      </c>
      <c r="M159" s="57" t="s">
        <v>20</v>
      </c>
      <c r="N159" s="78" t="s">
        <v>17</v>
      </c>
      <c r="O159" s="58">
        <f>I156*L159</f>
        <v>0.17099999999999999</v>
      </c>
      <c r="P159" s="93" t="s">
        <v>16</v>
      </c>
    </row>
    <row r="160" spans="1:27" s="5" customFormat="1" ht="12" x14ac:dyDescent="0.25">
      <c r="A160" s="19"/>
      <c r="B160" s="19"/>
      <c r="C160" s="19"/>
      <c r="D160" s="135"/>
      <c r="E160" s="135"/>
      <c r="F160" s="19"/>
      <c r="G160" s="19"/>
      <c r="H160" s="19"/>
      <c r="I160" s="19"/>
      <c r="J160" s="19"/>
      <c r="K160" s="70" t="s">
        <v>64</v>
      </c>
      <c r="L160" s="71">
        <v>1.7999999999999999E-2</v>
      </c>
      <c r="M160" s="57" t="s">
        <v>65</v>
      </c>
      <c r="N160" s="78" t="s">
        <v>18</v>
      </c>
      <c r="O160" s="58">
        <f>I156*L160</f>
        <v>0.1026</v>
      </c>
      <c r="P160" s="93" t="s">
        <v>16</v>
      </c>
    </row>
    <row r="161" spans="1:31" s="5" customFormat="1" ht="12" x14ac:dyDescent="0.25">
      <c r="A161" s="19"/>
      <c r="B161" s="19"/>
      <c r="C161" s="19"/>
      <c r="D161" s="135"/>
      <c r="E161" s="135"/>
      <c r="F161" s="19"/>
      <c r="G161" s="19"/>
      <c r="H161" s="19"/>
      <c r="I161" s="19"/>
      <c r="J161" s="19"/>
      <c r="K161" s="70" t="s">
        <v>64</v>
      </c>
      <c r="L161" s="71">
        <v>5.1999999999999998E-3</v>
      </c>
      <c r="M161" s="57" t="s">
        <v>66</v>
      </c>
      <c r="N161" s="78" t="s">
        <v>18</v>
      </c>
      <c r="O161" s="6">
        <f>I156*L161</f>
        <v>2.964E-2</v>
      </c>
      <c r="P161" s="93" t="s">
        <v>16</v>
      </c>
    </row>
    <row r="162" spans="1:31" s="100" customFormat="1" ht="28.5" customHeight="1" x14ac:dyDescent="0.25">
      <c r="A162" s="137" t="s">
        <v>127</v>
      </c>
      <c r="B162" s="137"/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</row>
    <row r="163" spans="1:31" s="52" customFormat="1" ht="12.75" customHeight="1" x14ac:dyDescent="0.25">
      <c r="A163" s="97"/>
      <c r="B163" s="97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</row>
    <row r="164" spans="1:31" s="66" customFormat="1" ht="36" x14ac:dyDescent="0.25">
      <c r="A164" s="117"/>
      <c r="B164" s="118" t="s">
        <v>98</v>
      </c>
      <c r="C164" s="111">
        <v>545</v>
      </c>
      <c r="D164" s="112">
        <v>465</v>
      </c>
      <c r="E164" s="113">
        <f>E171+E173</f>
        <v>3.5</v>
      </c>
      <c r="F164" s="109"/>
      <c r="G164" s="114"/>
      <c r="H164" s="119">
        <v>233</v>
      </c>
      <c r="I164" s="115">
        <f>ROUND(3.14*(D164/1000+2*H164/1000)*E164,2)</f>
        <v>10.23</v>
      </c>
      <c r="J164" s="116">
        <f>ROUND(3.14*(D164/1000+H164/1000)*H164/1000*E164,2)</f>
        <v>1.79</v>
      </c>
      <c r="K164" s="110"/>
      <c r="L164" s="110"/>
      <c r="M164" s="110"/>
      <c r="N164" s="110"/>
      <c r="O164" s="110"/>
      <c r="P164" s="110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</row>
    <row r="165" spans="1:31" s="52" customFormat="1" ht="24" x14ac:dyDescent="0.25">
      <c r="A165" s="93">
        <f>156:156+1</f>
        <v>36</v>
      </c>
      <c r="B165" s="4" t="s">
        <v>14</v>
      </c>
      <c r="C165" s="78">
        <f>C164</f>
        <v>545</v>
      </c>
      <c r="D165" s="78">
        <f>D164</f>
        <v>465</v>
      </c>
      <c r="E165" s="79">
        <f>E164</f>
        <v>3.5</v>
      </c>
      <c r="F165" s="78" t="str">
        <f>F166</f>
        <v>маты м/в прош.</v>
      </c>
      <c r="G165" s="96" t="s">
        <v>74</v>
      </c>
      <c r="H165" s="94">
        <f>H164-H168</f>
        <v>193</v>
      </c>
      <c r="I165" s="94"/>
      <c r="J165" s="55">
        <f>J166</f>
        <v>1.57</v>
      </c>
      <c r="K165" s="80"/>
      <c r="L165" s="61"/>
      <c r="M165" s="56"/>
      <c r="N165" s="64"/>
      <c r="O165" s="81"/>
      <c r="P165" s="53"/>
    </row>
    <row r="166" spans="1:31" s="52" customFormat="1" ht="24" x14ac:dyDescent="0.25">
      <c r="A166" s="93">
        <f>165:165+1</f>
        <v>37</v>
      </c>
      <c r="B166" s="4" t="s">
        <v>19</v>
      </c>
      <c r="C166" s="78">
        <f>C164</f>
        <v>545</v>
      </c>
      <c r="D166" s="94">
        <f>D164</f>
        <v>465</v>
      </c>
      <c r="E166" s="73">
        <f>E165</f>
        <v>3.5</v>
      </c>
      <c r="F166" s="78" t="s">
        <v>15</v>
      </c>
      <c r="G166" s="96"/>
      <c r="H166" s="94">
        <f>H165</f>
        <v>193</v>
      </c>
      <c r="I166" s="94"/>
      <c r="J166" s="55">
        <f>ROUND(J164-J169,2)</f>
        <v>1.57</v>
      </c>
      <c r="K166" s="60" t="s">
        <v>37</v>
      </c>
      <c r="L166" s="61">
        <v>1.24</v>
      </c>
      <c r="M166" s="57" t="s">
        <v>43</v>
      </c>
      <c r="N166" s="78" t="s">
        <v>11</v>
      </c>
      <c r="O166" s="58">
        <f>J166*L166</f>
        <v>1.9468000000000001</v>
      </c>
      <c r="P166" s="94" t="s">
        <v>16</v>
      </c>
    </row>
    <row r="167" spans="1:31" s="52" customFormat="1" ht="12" x14ac:dyDescent="0.25">
      <c r="A167" s="93"/>
      <c r="B167" s="4"/>
      <c r="C167" s="93"/>
      <c r="D167" s="82"/>
      <c r="E167" s="82"/>
      <c r="F167" s="78"/>
      <c r="G167" s="78"/>
      <c r="H167" s="94"/>
      <c r="I167" s="94"/>
      <c r="J167" s="55"/>
      <c r="K167" s="80" t="s">
        <v>73</v>
      </c>
      <c r="L167" s="61">
        <v>2.9</v>
      </c>
      <c r="M167" s="57" t="s">
        <v>20</v>
      </c>
      <c r="N167" s="78" t="s">
        <v>17</v>
      </c>
      <c r="O167" s="83">
        <f>J166*L167</f>
        <v>4.5529999999999999</v>
      </c>
      <c r="P167" s="93" t="s">
        <v>16</v>
      </c>
    </row>
    <row r="168" spans="1:31" s="5" customFormat="1" ht="12" x14ac:dyDescent="0.25">
      <c r="A168" s="93">
        <f>166:166+1</f>
        <v>38</v>
      </c>
      <c r="B168" s="4" t="s">
        <v>14</v>
      </c>
      <c r="C168" s="78">
        <f>C164</f>
        <v>545</v>
      </c>
      <c r="D168" s="78">
        <f>D164</f>
        <v>465</v>
      </c>
      <c r="E168" s="79">
        <f>E165</f>
        <v>3.5</v>
      </c>
      <c r="F168" s="78" t="str">
        <f>F169</f>
        <v>МКРВ</v>
      </c>
      <c r="G168" s="96"/>
      <c r="H168" s="93">
        <f>H169</f>
        <v>40</v>
      </c>
      <c r="I168" s="93"/>
      <c r="J168" s="55">
        <f>J169</f>
        <v>0.22</v>
      </c>
      <c r="K168" s="80"/>
      <c r="L168" s="61"/>
      <c r="M168" s="57"/>
      <c r="N168" s="78"/>
      <c r="O168" s="83"/>
      <c r="P168" s="93"/>
    </row>
    <row r="169" spans="1:31" s="5" customFormat="1" ht="24" x14ac:dyDescent="0.25">
      <c r="A169" s="93">
        <f>168:168+1</f>
        <v>39</v>
      </c>
      <c r="B169" s="4" t="s">
        <v>19</v>
      </c>
      <c r="C169" s="94">
        <f>C164</f>
        <v>545</v>
      </c>
      <c r="D169" s="94">
        <f>D164</f>
        <v>465</v>
      </c>
      <c r="E169" s="73">
        <f>E165</f>
        <v>3.5</v>
      </c>
      <c r="F169" s="78" t="s">
        <v>85</v>
      </c>
      <c r="G169" s="96"/>
      <c r="H169" s="93">
        <v>40</v>
      </c>
      <c r="I169" s="93"/>
      <c r="J169" s="55">
        <f>ROUND(3.14*(D169/1000+H169/1000)*H169/1000*E169,2)</f>
        <v>0.22</v>
      </c>
      <c r="K169" s="80" t="s">
        <v>86</v>
      </c>
      <c r="L169" s="61" t="s">
        <v>87</v>
      </c>
      <c r="M169" s="4" t="s">
        <v>88</v>
      </c>
      <c r="N169" s="78" t="s">
        <v>18</v>
      </c>
      <c r="O169" s="83">
        <f>J169*1.19*0.2</f>
        <v>5.2359999999999997E-2</v>
      </c>
      <c r="P169" s="93" t="s">
        <v>16</v>
      </c>
    </row>
    <row r="170" spans="1:31" s="5" customFormat="1" ht="12" x14ac:dyDescent="0.25">
      <c r="A170" s="93"/>
      <c r="B170" s="4"/>
      <c r="C170" s="78"/>
      <c r="D170" s="94"/>
      <c r="E170" s="94"/>
      <c r="F170" s="78"/>
      <c r="G170" s="84"/>
      <c r="H170" s="94"/>
      <c r="I170" s="94"/>
      <c r="J170" s="55"/>
      <c r="K170" s="80" t="s">
        <v>89</v>
      </c>
      <c r="L170" s="61">
        <v>2.9</v>
      </c>
      <c r="M170" s="57" t="s">
        <v>20</v>
      </c>
      <c r="N170" s="78" t="s">
        <v>17</v>
      </c>
      <c r="O170" s="83">
        <f>J169*L170</f>
        <v>0.63800000000000001</v>
      </c>
      <c r="P170" s="93" t="s">
        <v>16</v>
      </c>
    </row>
    <row r="171" spans="1:31" s="87" customFormat="1" ht="36" x14ac:dyDescent="0.25">
      <c r="A171" s="93">
        <f>169:169+1</f>
        <v>40</v>
      </c>
      <c r="B171" s="4" t="s">
        <v>99</v>
      </c>
      <c r="C171" s="82"/>
      <c r="D171" s="82"/>
      <c r="E171" s="85">
        <f>2*1</f>
        <v>2</v>
      </c>
      <c r="F171" s="19" t="s">
        <v>62</v>
      </c>
      <c r="G171" s="96" t="s">
        <v>100</v>
      </c>
      <c r="H171" s="94"/>
      <c r="I171" s="55">
        <f>ROUND(3.14*(D164/1000+2*H164/1000)*E171,2)</f>
        <v>5.85</v>
      </c>
      <c r="J171" s="86"/>
      <c r="K171" s="60" t="s">
        <v>101</v>
      </c>
      <c r="L171" s="61">
        <v>5.0000000000000001E-3</v>
      </c>
      <c r="M171" s="57" t="s">
        <v>93</v>
      </c>
      <c r="N171" s="94" t="s">
        <v>18</v>
      </c>
      <c r="O171" s="58">
        <f>I171*L171</f>
        <v>2.9249999999999998E-2</v>
      </c>
      <c r="P171" s="93" t="s">
        <v>16</v>
      </c>
    </row>
    <row r="172" spans="1:31" s="90" customFormat="1" ht="24" x14ac:dyDescent="0.25">
      <c r="A172" s="93"/>
      <c r="B172" s="4"/>
      <c r="C172" s="82"/>
      <c r="D172" s="82"/>
      <c r="E172" s="93"/>
      <c r="F172" s="19"/>
      <c r="G172" s="96"/>
      <c r="H172" s="94"/>
      <c r="I172" s="85"/>
      <c r="J172" s="86"/>
      <c r="K172" s="60" t="s">
        <v>102</v>
      </c>
      <c r="L172" s="61">
        <v>0.02</v>
      </c>
      <c r="M172" s="57" t="s">
        <v>95</v>
      </c>
      <c r="N172" s="94" t="s">
        <v>17</v>
      </c>
      <c r="O172" s="58">
        <f>I171*L172</f>
        <v>0.11699999999999999</v>
      </c>
      <c r="P172" s="93" t="s">
        <v>16</v>
      </c>
    </row>
    <row r="173" spans="1:31" s="102" customFormat="1" ht="24" x14ac:dyDescent="0.25">
      <c r="A173" s="93">
        <f>171:171+1</f>
        <v>41</v>
      </c>
      <c r="B173" s="4" t="s">
        <v>103</v>
      </c>
      <c r="C173" s="82"/>
      <c r="D173" s="82"/>
      <c r="E173" s="85">
        <f>1.5*1</f>
        <v>1.5</v>
      </c>
      <c r="F173" s="19" t="s">
        <v>62</v>
      </c>
      <c r="G173" s="96" t="s">
        <v>104</v>
      </c>
      <c r="H173" s="19"/>
      <c r="I173" s="55">
        <f>ROUND(3.14*(D164/1000+2*H164/1000)*E173,2)</f>
        <v>4.3899999999999997</v>
      </c>
      <c r="J173" s="86"/>
      <c r="K173" s="60" t="s">
        <v>105</v>
      </c>
      <c r="L173" s="61">
        <v>5.1999999999999998E-3</v>
      </c>
      <c r="M173" s="57" t="s">
        <v>93</v>
      </c>
      <c r="N173" s="94" t="s">
        <v>18</v>
      </c>
      <c r="O173" s="58">
        <f>I173*L173</f>
        <v>2.2827999999999998E-2</v>
      </c>
      <c r="P173" s="93" t="s">
        <v>16</v>
      </c>
      <c r="AB173" s="103"/>
      <c r="AC173" s="103"/>
      <c r="AD173" s="103"/>
      <c r="AE173" s="103"/>
    </row>
    <row r="174" spans="1:31" s="102" customFormat="1" ht="24" x14ac:dyDescent="0.25">
      <c r="A174" s="93"/>
      <c r="B174" s="4"/>
      <c r="C174" s="82"/>
      <c r="D174" s="82"/>
      <c r="E174" s="93"/>
      <c r="F174" s="19"/>
      <c r="G174" s="96"/>
      <c r="H174" s="19"/>
      <c r="I174" s="89"/>
      <c r="J174" s="86"/>
      <c r="K174" s="60" t="s">
        <v>106</v>
      </c>
      <c r="L174" s="61">
        <v>0.02</v>
      </c>
      <c r="M174" s="57" t="s">
        <v>95</v>
      </c>
      <c r="N174" s="94" t="s">
        <v>17</v>
      </c>
      <c r="O174" s="58">
        <f>I173*L174</f>
        <v>8.7799999999999989E-2</v>
      </c>
      <c r="P174" s="93" t="s">
        <v>16</v>
      </c>
      <c r="AB174" s="103"/>
      <c r="AC174" s="103"/>
      <c r="AD174" s="103"/>
      <c r="AE174" s="103"/>
    </row>
    <row r="175" spans="1:31" s="66" customFormat="1" ht="36" x14ac:dyDescent="0.25">
      <c r="A175" s="117"/>
      <c r="B175" s="118" t="s">
        <v>98</v>
      </c>
      <c r="C175" s="111">
        <v>545</v>
      </c>
      <c r="D175" s="112">
        <v>465</v>
      </c>
      <c r="E175" s="113">
        <f>E183+E186</f>
        <v>7.5</v>
      </c>
      <c r="F175" s="109"/>
      <c r="G175" s="114"/>
      <c r="H175" s="119">
        <v>233</v>
      </c>
      <c r="I175" s="115">
        <f>ROUND(3.14*(D175/1000+2*H175/1000)*E175,2)</f>
        <v>21.93</v>
      </c>
      <c r="J175" s="116">
        <f>ROUND(3.14*(D175/1000+H175/1000)*H175/1000*E175,2)</f>
        <v>3.83</v>
      </c>
      <c r="K175" s="110"/>
      <c r="L175" s="110"/>
      <c r="M175" s="110"/>
      <c r="N175" s="110"/>
      <c r="O175" s="110"/>
      <c r="P175" s="110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</row>
    <row r="176" spans="1:31" s="52" customFormat="1" ht="24" x14ac:dyDescent="0.25">
      <c r="A176" s="93">
        <f>173:173+1</f>
        <v>42</v>
      </c>
      <c r="B176" s="4" t="s">
        <v>14</v>
      </c>
      <c r="C176" s="78">
        <f>C175</f>
        <v>545</v>
      </c>
      <c r="D176" s="78">
        <f>D175</f>
        <v>465</v>
      </c>
      <c r="E176" s="79">
        <f>E175</f>
        <v>7.5</v>
      </c>
      <c r="F176" s="78" t="str">
        <f>F177</f>
        <v>маты м/в прош.</v>
      </c>
      <c r="G176" s="91" t="s">
        <v>107</v>
      </c>
      <c r="H176" s="94">
        <f>H175-H179</f>
        <v>193</v>
      </c>
      <c r="I176" s="94"/>
      <c r="J176" s="55">
        <f>J177</f>
        <v>3.35</v>
      </c>
      <c r="K176" s="80"/>
      <c r="L176" s="61"/>
      <c r="M176" s="56"/>
      <c r="N176" s="64"/>
      <c r="O176" s="81"/>
      <c r="P176" s="53"/>
    </row>
    <row r="177" spans="1:31" s="52" customFormat="1" ht="24" x14ac:dyDescent="0.25">
      <c r="A177" s="93">
        <f>176:176+1</f>
        <v>43</v>
      </c>
      <c r="B177" s="4" t="s">
        <v>19</v>
      </c>
      <c r="C177" s="78">
        <f>C175</f>
        <v>545</v>
      </c>
      <c r="D177" s="94">
        <f>D175</f>
        <v>465</v>
      </c>
      <c r="E177" s="73">
        <f>E176</f>
        <v>7.5</v>
      </c>
      <c r="F177" s="78" t="s">
        <v>15</v>
      </c>
      <c r="G177" s="96"/>
      <c r="H177" s="94">
        <f>H176</f>
        <v>193</v>
      </c>
      <c r="I177" s="94"/>
      <c r="J177" s="55">
        <f>ROUND(J175-J180,2)</f>
        <v>3.35</v>
      </c>
      <c r="K177" s="60" t="s">
        <v>37</v>
      </c>
      <c r="L177" s="61">
        <v>1.24</v>
      </c>
      <c r="M177" s="57" t="s">
        <v>43</v>
      </c>
      <c r="N177" s="78" t="s">
        <v>11</v>
      </c>
      <c r="O177" s="58">
        <f>J177*L177</f>
        <v>4.1539999999999999</v>
      </c>
      <c r="P177" s="94" t="s">
        <v>16</v>
      </c>
    </row>
    <row r="178" spans="1:31" s="52" customFormat="1" ht="12" x14ac:dyDescent="0.25">
      <c r="A178" s="93"/>
      <c r="B178" s="4"/>
      <c r="C178" s="93"/>
      <c r="D178" s="82"/>
      <c r="E178" s="82"/>
      <c r="F178" s="78"/>
      <c r="G178" s="78"/>
      <c r="H178" s="94"/>
      <c r="I178" s="94"/>
      <c r="J178" s="55"/>
      <c r="K178" s="80" t="s">
        <v>73</v>
      </c>
      <c r="L178" s="61">
        <v>2.9</v>
      </c>
      <c r="M178" s="57" t="s">
        <v>20</v>
      </c>
      <c r="N178" s="78" t="s">
        <v>17</v>
      </c>
      <c r="O178" s="83">
        <f>J177*L178</f>
        <v>9.7149999999999999</v>
      </c>
      <c r="P178" s="93" t="s">
        <v>16</v>
      </c>
    </row>
    <row r="179" spans="1:31" s="5" customFormat="1" ht="12" x14ac:dyDescent="0.25">
      <c r="A179" s="93">
        <f>177:177+1</f>
        <v>44</v>
      </c>
      <c r="B179" s="4" t="s">
        <v>14</v>
      </c>
      <c r="C179" s="78">
        <f>C175</f>
        <v>545</v>
      </c>
      <c r="D179" s="78">
        <f>D175</f>
        <v>465</v>
      </c>
      <c r="E179" s="79">
        <f>E176</f>
        <v>7.5</v>
      </c>
      <c r="F179" s="78" t="str">
        <f>F180</f>
        <v>МКРВ</v>
      </c>
      <c r="G179" s="96"/>
      <c r="H179" s="93">
        <f>H180</f>
        <v>40</v>
      </c>
      <c r="I179" s="93"/>
      <c r="J179" s="55">
        <f>J180</f>
        <v>0.48</v>
      </c>
      <c r="K179" s="80"/>
      <c r="L179" s="61"/>
      <c r="M179" s="57"/>
      <c r="N179" s="78"/>
      <c r="O179" s="83"/>
      <c r="P179" s="93"/>
    </row>
    <row r="180" spans="1:31" s="5" customFormat="1" ht="24" x14ac:dyDescent="0.25">
      <c r="A180" s="93">
        <f>179:179+1</f>
        <v>45</v>
      </c>
      <c r="B180" s="4" t="s">
        <v>19</v>
      </c>
      <c r="C180" s="94">
        <f>C175</f>
        <v>545</v>
      </c>
      <c r="D180" s="94">
        <f>D175</f>
        <v>465</v>
      </c>
      <c r="E180" s="73">
        <f>E176</f>
        <v>7.5</v>
      </c>
      <c r="F180" s="78" t="s">
        <v>85</v>
      </c>
      <c r="G180" s="96"/>
      <c r="H180" s="93">
        <v>40</v>
      </c>
      <c r="I180" s="93"/>
      <c r="J180" s="55">
        <f>ROUND(3.14*(D180/1000+H180/1000)*H180/1000*E180,2)</f>
        <v>0.48</v>
      </c>
      <c r="K180" s="80" t="s">
        <v>86</v>
      </c>
      <c r="L180" s="61" t="s">
        <v>87</v>
      </c>
      <c r="M180" s="4" t="s">
        <v>88</v>
      </c>
      <c r="N180" s="78" t="s">
        <v>18</v>
      </c>
      <c r="O180" s="83">
        <f>J180*1.19*0.2</f>
        <v>0.11423999999999999</v>
      </c>
      <c r="P180" s="93" t="s">
        <v>16</v>
      </c>
    </row>
    <row r="181" spans="1:31" s="5" customFormat="1" ht="12" x14ac:dyDescent="0.25">
      <c r="A181" s="93"/>
      <c r="B181" s="4"/>
      <c r="C181" s="78"/>
      <c r="D181" s="94"/>
      <c r="E181" s="94"/>
      <c r="F181" s="78"/>
      <c r="G181" s="84"/>
      <c r="H181" s="94"/>
      <c r="I181" s="94"/>
      <c r="J181" s="55"/>
      <c r="K181" s="80" t="s">
        <v>89</v>
      </c>
      <c r="L181" s="61">
        <v>2.9</v>
      </c>
      <c r="M181" s="57" t="s">
        <v>20</v>
      </c>
      <c r="N181" s="78" t="s">
        <v>17</v>
      </c>
      <c r="O181" s="83">
        <f>J180*L181</f>
        <v>1.3919999999999999</v>
      </c>
      <c r="P181" s="93" t="s">
        <v>16</v>
      </c>
    </row>
    <row r="182" spans="1:31" s="17" customFormat="1" ht="37.5" customHeight="1" x14ac:dyDescent="0.25">
      <c r="A182" s="131">
        <f>180:180+1</f>
        <v>46</v>
      </c>
      <c r="B182" s="4" t="s">
        <v>148</v>
      </c>
      <c r="C182" s="78"/>
      <c r="D182" s="132"/>
      <c r="E182" s="132"/>
      <c r="F182" s="78"/>
      <c r="G182" s="133" t="s">
        <v>91</v>
      </c>
      <c r="H182" s="132"/>
      <c r="I182" s="55">
        <f>I183</f>
        <v>17.54</v>
      </c>
      <c r="J182" s="55"/>
      <c r="K182" s="70"/>
      <c r="L182" s="71"/>
      <c r="M182" s="57"/>
      <c r="N182" s="78"/>
      <c r="O182" s="58"/>
      <c r="P182" s="131"/>
    </row>
    <row r="183" spans="1:31" s="17" customFormat="1" ht="24" x14ac:dyDescent="0.25">
      <c r="A183" s="131">
        <f>182:182+1</f>
        <v>47</v>
      </c>
      <c r="B183" s="4" t="s">
        <v>90</v>
      </c>
      <c r="C183" s="82"/>
      <c r="D183" s="82"/>
      <c r="E183" s="85">
        <f>0.5*2+1*1+1*2+1*2</f>
        <v>6</v>
      </c>
      <c r="F183" s="19" t="s">
        <v>62</v>
      </c>
      <c r="G183" s="133" t="s">
        <v>91</v>
      </c>
      <c r="H183" s="132"/>
      <c r="I183" s="55">
        <f>ROUND(3.14*(D175/1000+2*H175/1000)*E183,2)</f>
        <v>17.54</v>
      </c>
      <c r="J183" s="86"/>
      <c r="K183" s="60" t="s">
        <v>92</v>
      </c>
      <c r="L183" s="61">
        <v>4.5999999999999999E-3</v>
      </c>
      <c r="M183" s="57" t="s">
        <v>93</v>
      </c>
      <c r="N183" s="132" t="s">
        <v>18</v>
      </c>
      <c r="O183" s="58">
        <f>I183*L183</f>
        <v>8.0683999999999992E-2</v>
      </c>
      <c r="P183" s="131" t="s">
        <v>16</v>
      </c>
    </row>
    <row r="184" spans="1:31" s="145" customFormat="1" ht="24" x14ac:dyDescent="0.25">
      <c r="A184" s="131"/>
      <c r="B184" s="4"/>
      <c r="C184" s="82"/>
      <c r="D184" s="82"/>
      <c r="E184" s="85"/>
      <c r="F184" s="19"/>
      <c r="G184" s="133"/>
      <c r="H184" s="132"/>
      <c r="I184" s="55"/>
      <c r="J184" s="86"/>
      <c r="K184" s="60" t="s">
        <v>94</v>
      </c>
      <c r="L184" s="61">
        <v>1.4999999999999999E-2</v>
      </c>
      <c r="M184" s="57" t="s">
        <v>95</v>
      </c>
      <c r="N184" s="132" t="s">
        <v>17</v>
      </c>
      <c r="O184" s="58">
        <f>I183*L184</f>
        <v>0.2631</v>
      </c>
      <c r="P184" s="131" t="s">
        <v>16</v>
      </c>
    </row>
    <row r="185" spans="1:31" s="145" customFormat="1" ht="24" x14ac:dyDescent="0.25">
      <c r="A185" s="131">
        <f>A183+1</f>
        <v>48</v>
      </c>
      <c r="B185" s="4" t="s">
        <v>147</v>
      </c>
      <c r="C185" s="82"/>
      <c r="D185" s="82"/>
      <c r="E185" s="82"/>
      <c r="F185" s="19"/>
      <c r="G185" s="133" t="s">
        <v>104</v>
      </c>
      <c r="H185" s="19"/>
      <c r="I185" s="55">
        <f>I186</f>
        <v>4.3899999999999997</v>
      </c>
      <c r="J185" s="86"/>
      <c r="K185" s="70"/>
      <c r="L185" s="71"/>
      <c r="M185" s="57"/>
      <c r="N185" s="132"/>
      <c r="O185" s="58"/>
      <c r="P185" s="131"/>
    </row>
    <row r="186" spans="1:31" s="102" customFormat="1" ht="24" x14ac:dyDescent="0.25">
      <c r="A186" s="93">
        <f>185:185+1</f>
        <v>49</v>
      </c>
      <c r="B186" s="4" t="s">
        <v>103</v>
      </c>
      <c r="C186" s="82"/>
      <c r="D186" s="82"/>
      <c r="E186" s="85">
        <f>1.5*1</f>
        <v>1.5</v>
      </c>
      <c r="F186" s="19" t="s">
        <v>62</v>
      </c>
      <c r="G186" s="96" t="s">
        <v>104</v>
      </c>
      <c r="H186" s="19"/>
      <c r="I186" s="55">
        <f>ROUND(3.14*(D175/1000+2*H175/1000)*E186,2)</f>
        <v>4.3899999999999997</v>
      </c>
      <c r="J186" s="86"/>
      <c r="K186" s="60" t="s">
        <v>105</v>
      </c>
      <c r="L186" s="61">
        <v>5.1999999999999998E-3</v>
      </c>
      <c r="M186" s="57" t="s">
        <v>93</v>
      </c>
      <c r="N186" s="94" t="s">
        <v>18</v>
      </c>
      <c r="O186" s="58">
        <f>I186*L186</f>
        <v>2.2827999999999998E-2</v>
      </c>
      <c r="P186" s="93" t="s">
        <v>16</v>
      </c>
      <c r="AB186" s="103"/>
      <c r="AC186" s="103"/>
      <c r="AD186" s="103"/>
      <c r="AE186" s="103"/>
    </row>
    <row r="187" spans="1:31" s="102" customFormat="1" ht="24" x14ac:dyDescent="0.25">
      <c r="A187" s="93"/>
      <c r="B187" s="4"/>
      <c r="C187" s="82"/>
      <c r="D187" s="82"/>
      <c r="E187" s="93"/>
      <c r="F187" s="19"/>
      <c r="G187" s="96"/>
      <c r="H187" s="19"/>
      <c r="I187" s="89"/>
      <c r="J187" s="86"/>
      <c r="K187" s="60" t="s">
        <v>106</v>
      </c>
      <c r="L187" s="61">
        <v>0.02</v>
      </c>
      <c r="M187" s="57" t="s">
        <v>95</v>
      </c>
      <c r="N187" s="94" t="s">
        <v>17</v>
      </c>
      <c r="O187" s="58">
        <f>I186*L187</f>
        <v>8.7799999999999989E-2</v>
      </c>
      <c r="P187" s="93" t="s">
        <v>16</v>
      </c>
      <c r="AB187" s="103"/>
      <c r="AC187" s="103"/>
      <c r="AD187" s="103"/>
      <c r="AE187" s="103"/>
    </row>
    <row r="188" spans="1:31" s="66" customFormat="1" ht="36" x14ac:dyDescent="0.25">
      <c r="A188" s="117"/>
      <c r="B188" s="118" t="s">
        <v>108</v>
      </c>
      <c r="C188" s="111">
        <v>545</v>
      </c>
      <c r="D188" s="112">
        <v>426</v>
      </c>
      <c r="E188" s="113">
        <f>E195+E197</f>
        <v>25.4</v>
      </c>
      <c r="F188" s="109"/>
      <c r="G188" s="114"/>
      <c r="H188" s="119">
        <v>233</v>
      </c>
      <c r="I188" s="115">
        <f>ROUND(3.14*(D188/1000+2*H188/1000)*E188,2)</f>
        <v>71.14</v>
      </c>
      <c r="J188" s="116">
        <f>ROUND(3.14*(D188/1000+H188/1000)*H188/1000*E188,2)</f>
        <v>12.25</v>
      </c>
      <c r="K188" s="110"/>
      <c r="L188" s="110"/>
      <c r="M188" s="110"/>
      <c r="N188" s="110"/>
      <c r="O188" s="110"/>
      <c r="P188" s="110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</row>
    <row r="189" spans="1:31" s="52" customFormat="1" ht="24" x14ac:dyDescent="0.25">
      <c r="A189" s="93">
        <f>186:186+1</f>
        <v>50</v>
      </c>
      <c r="B189" s="4" t="s">
        <v>14</v>
      </c>
      <c r="C189" s="78">
        <f>C188</f>
        <v>545</v>
      </c>
      <c r="D189" s="78">
        <f>D188</f>
        <v>426</v>
      </c>
      <c r="E189" s="79">
        <f>E188</f>
        <v>25.4</v>
      </c>
      <c r="F189" s="78" t="str">
        <f>F190</f>
        <v>маты м/в прош.</v>
      </c>
      <c r="G189" s="96" t="s">
        <v>74</v>
      </c>
      <c r="H189" s="94">
        <f>H188-H192</f>
        <v>193</v>
      </c>
      <c r="I189" s="94"/>
      <c r="J189" s="55">
        <f>J190</f>
        <v>10.76</v>
      </c>
      <c r="K189" s="80"/>
      <c r="L189" s="61"/>
      <c r="M189" s="56"/>
      <c r="N189" s="64"/>
      <c r="O189" s="81"/>
      <c r="P189" s="53"/>
    </row>
    <row r="190" spans="1:31" s="52" customFormat="1" ht="24" x14ac:dyDescent="0.25">
      <c r="A190" s="93">
        <f>189:189+1</f>
        <v>51</v>
      </c>
      <c r="B190" s="4" t="s">
        <v>19</v>
      </c>
      <c r="C190" s="78">
        <f>C188</f>
        <v>545</v>
      </c>
      <c r="D190" s="94">
        <f>D188</f>
        <v>426</v>
      </c>
      <c r="E190" s="73">
        <f>E189</f>
        <v>25.4</v>
      </c>
      <c r="F190" s="78" t="s">
        <v>15</v>
      </c>
      <c r="G190" s="96"/>
      <c r="H190" s="94">
        <f>H189</f>
        <v>193</v>
      </c>
      <c r="I190" s="94"/>
      <c r="J190" s="55">
        <f>ROUND(J188-J193,2)</f>
        <v>10.76</v>
      </c>
      <c r="K190" s="60" t="s">
        <v>37</v>
      </c>
      <c r="L190" s="61">
        <v>1.24</v>
      </c>
      <c r="M190" s="57" t="s">
        <v>43</v>
      </c>
      <c r="N190" s="78" t="s">
        <v>11</v>
      </c>
      <c r="O190" s="58">
        <f>J190*L190</f>
        <v>13.3424</v>
      </c>
      <c r="P190" s="94" t="s">
        <v>16</v>
      </c>
    </row>
    <row r="191" spans="1:31" s="52" customFormat="1" ht="12" x14ac:dyDescent="0.25">
      <c r="A191" s="93"/>
      <c r="B191" s="4"/>
      <c r="C191" s="93"/>
      <c r="D191" s="82"/>
      <c r="E191" s="82"/>
      <c r="F191" s="78"/>
      <c r="G191" s="78"/>
      <c r="H191" s="94"/>
      <c r="I191" s="94"/>
      <c r="J191" s="55"/>
      <c r="K191" s="80" t="s">
        <v>73</v>
      </c>
      <c r="L191" s="61">
        <v>2.9</v>
      </c>
      <c r="M191" s="57" t="s">
        <v>20</v>
      </c>
      <c r="N191" s="78" t="s">
        <v>17</v>
      </c>
      <c r="O191" s="83">
        <f>J190*L191</f>
        <v>31.203999999999997</v>
      </c>
      <c r="P191" s="93" t="s">
        <v>16</v>
      </c>
    </row>
    <row r="192" spans="1:31" s="5" customFormat="1" ht="12" x14ac:dyDescent="0.25">
      <c r="A192" s="93">
        <f>190:190+1</f>
        <v>52</v>
      </c>
      <c r="B192" s="4" t="s">
        <v>14</v>
      </c>
      <c r="C192" s="78">
        <f>C188</f>
        <v>545</v>
      </c>
      <c r="D192" s="78">
        <f>D188</f>
        <v>426</v>
      </c>
      <c r="E192" s="79">
        <f>E189</f>
        <v>25.4</v>
      </c>
      <c r="F192" s="78" t="str">
        <f>F193</f>
        <v>МКРВ</v>
      </c>
      <c r="G192" s="96"/>
      <c r="H192" s="93">
        <f>H193</f>
        <v>40</v>
      </c>
      <c r="I192" s="93"/>
      <c r="J192" s="55">
        <f>J193</f>
        <v>1.49</v>
      </c>
      <c r="K192" s="80"/>
      <c r="L192" s="61"/>
      <c r="M192" s="57"/>
      <c r="N192" s="78"/>
      <c r="O192" s="83"/>
      <c r="P192" s="93"/>
    </row>
    <row r="193" spans="1:29" s="5" customFormat="1" ht="24" x14ac:dyDescent="0.25">
      <c r="A193" s="93">
        <f>192:192+1</f>
        <v>53</v>
      </c>
      <c r="B193" s="4" t="s">
        <v>19</v>
      </c>
      <c r="C193" s="94">
        <f>C188</f>
        <v>545</v>
      </c>
      <c r="D193" s="94">
        <f>D188</f>
        <v>426</v>
      </c>
      <c r="E193" s="73">
        <f>E189</f>
        <v>25.4</v>
      </c>
      <c r="F193" s="78" t="s">
        <v>85</v>
      </c>
      <c r="G193" s="96"/>
      <c r="H193" s="93">
        <v>40</v>
      </c>
      <c r="I193" s="93"/>
      <c r="J193" s="55">
        <f>ROUND(3.14*(D193/1000+H193/1000)*H193/1000*E193,2)</f>
        <v>1.49</v>
      </c>
      <c r="K193" s="80" t="s">
        <v>86</v>
      </c>
      <c r="L193" s="61" t="s">
        <v>87</v>
      </c>
      <c r="M193" s="4" t="s">
        <v>88</v>
      </c>
      <c r="N193" s="78" t="s">
        <v>18</v>
      </c>
      <c r="O193" s="83">
        <f>J193*1.19*0.2</f>
        <v>0.35461999999999999</v>
      </c>
      <c r="P193" s="93" t="s">
        <v>16</v>
      </c>
    </row>
    <row r="194" spans="1:29" s="5" customFormat="1" ht="12" x14ac:dyDescent="0.25">
      <c r="A194" s="93"/>
      <c r="B194" s="4"/>
      <c r="C194" s="78"/>
      <c r="D194" s="94"/>
      <c r="E194" s="94"/>
      <c r="F194" s="78"/>
      <c r="G194" s="84"/>
      <c r="H194" s="94"/>
      <c r="I194" s="94"/>
      <c r="J194" s="55"/>
      <c r="K194" s="80" t="s">
        <v>89</v>
      </c>
      <c r="L194" s="61">
        <v>2.9</v>
      </c>
      <c r="M194" s="57" t="s">
        <v>20</v>
      </c>
      <c r="N194" s="78" t="s">
        <v>17</v>
      </c>
      <c r="O194" s="83">
        <f>J193*L194</f>
        <v>4.3209999999999997</v>
      </c>
      <c r="P194" s="93" t="s">
        <v>16</v>
      </c>
    </row>
    <row r="195" spans="1:29" s="87" customFormat="1" ht="24" x14ac:dyDescent="0.25">
      <c r="A195" s="93">
        <f>193:193+1</f>
        <v>54</v>
      </c>
      <c r="B195" s="4" t="s">
        <v>90</v>
      </c>
      <c r="C195" s="82"/>
      <c r="D195" s="82"/>
      <c r="E195" s="92">
        <f>0.3*38+1*9+1*2+1*1</f>
        <v>23.4</v>
      </c>
      <c r="F195" s="19" t="s">
        <v>62</v>
      </c>
      <c r="G195" s="96" t="s">
        <v>91</v>
      </c>
      <c r="H195" s="94"/>
      <c r="I195" s="55">
        <f>ROUND(3.14*(D188/1000+2*H188/1000)*E195,2)</f>
        <v>65.540000000000006</v>
      </c>
      <c r="J195" s="86"/>
      <c r="K195" s="60" t="s">
        <v>92</v>
      </c>
      <c r="L195" s="61">
        <v>4.5999999999999999E-3</v>
      </c>
      <c r="M195" s="57" t="s">
        <v>93</v>
      </c>
      <c r="N195" s="94" t="s">
        <v>18</v>
      </c>
      <c r="O195" s="58">
        <f>I195*L195</f>
        <v>0.30148400000000003</v>
      </c>
      <c r="P195" s="93" t="s">
        <v>16</v>
      </c>
    </row>
    <row r="196" spans="1:29" s="52" customFormat="1" ht="24" x14ac:dyDescent="0.25">
      <c r="A196" s="93"/>
      <c r="B196" s="4"/>
      <c r="C196" s="82"/>
      <c r="D196" s="82"/>
      <c r="E196" s="85"/>
      <c r="F196" s="19"/>
      <c r="G196" s="96"/>
      <c r="H196" s="94"/>
      <c r="I196" s="55"/>
      <c r="J196" s="86"/>
      <c r="K196" s="60" t="s">
        <v>94</v>
      </c>
      <c r="L196" s="61">
        <v>1.4999999999999999E-2</v>
      </c>
      <c r="M196" s="57" t="s">
        <v>95</v>
      </c>
      <c r="N196" s="94" t="s">
        <v>17</v>
      </c>
      <c r="O196" s="58">
        <f>I195*L196</f>
        <v>0.98310000000000008</v>
      </c>
      <c r="P196" s="93" t="s">
        <v>16</v>
      </c>
    </row>
    <row r="197" spans="1:29" s="87" customFormat="1" ht="36" x14ac:dyDescent="0.25">
      <c r="A197" s="93">
        <f>195:195+1</f>
        <v>55</v>
      </c>
      <c r="B197" s="4" t="s">
        <v>99</v>
      </c>
      <c r="C197" s="82"/>
      <c r="D197" s="82"/>
      <c r="E197" s="85">
        <f>2*1</f>
        <v>2</v>
      </c>
      <c r="F197" s="19" t="s">
        <v>62</v>
      </c>
      <c r="G197" s="96" t="s">
        <v>100</v>
      </c>
      <c r="H197" s="94"/>
      <c r="I197" s="55">
        <f>ROUND(3.14*(D188/1000+2*H188/1000)*E197,2)</f>
        <v>5.6</v>
      </c>
      <c r="J197" s="86"/>
      <c r="K197" s="60" t="s">
        <v>101</v>
      </c>
      <c r="L197" s="61">
        <v>5.0000000000000001E-3</v>
      </c>
      <c r="M197" s="57" t="s">
        <v>93</v>
      </c>
      <c r="N197" s="94" t="s">
        <v>18</v>
      </c>
      <c r="O197" s="58">
        <f>I197*L197</f>
        <v>2.7999999999999997E-2</v>
      </c>
      <c r="P197" s="93" t="s">
        <v>16</v>
      </c>
    </row>
    <row r="198" spans="1:29" s="90" customFormat="1" ht="24" x14ac:dyDescent="0.25">
      <c r="A198" s="93"/>
      <c r="B198" s="4"/>
      <c r="C198" s="82"/>
      <c r="D198" s="82"/>
      <c r="E198" s="93"/>
      <c r="F198" s="19"/>
      <c r="G198" s="96"/>
      <c r="H198" s="94"/>
      <c r="I198" s="85"/>
      <c r="J198" s="86"/>
      <c r="K198" s="60" t="s">
        <v>102</v>
      </c>
      <c r="L198" s="61">
        <v>0.02</v>
      </c>
      <c r="M198" s="57" t="s">
        <v>95</v>
      </c>
      <c r="N198" s="94" t="s">
        <v>17</v>
      </c>
      <c r="O198" s="58">
        <f>I197*L198</f>
        <v>0.11199999999999999</v>
      </c>
      <c r="P198" s="93" t="s">
        <v>16</v>
      </c>
    </row>
    <row r="199" spans="1:29" s="66" customFormat="1" ht="36" x14ac:dyDescent="0.25">
      <c r="A199" s="117"/>
      <c r="B199" s="118" t="s">
        <v>108</v>
      </c>
      <c r="C199" s="111">
        <v>545</v>
      </c>
      <c r="D199" s="112">
        <v>426</v>
      </c>
      <c r="E199" s="113">
        <f>E207</f>
        <v>3</v>
      </c>
      <c r="F199" s="109"/>
      <c r="G199" s="114"/>
      <c r="H199" s="119">
        <v>233</v>
      </c>
      <c r="I199" s="115">
        <f>ROUND(3.14*(D199/1000+2*H199/1000)*E199,2)</f>
        <v>8.4</v>
      </c>
      <c r="J199" s="116">
        <f>ROUND(3.14*(D199/1000+H199/1000)*H199/1000*E199,2)</f>
        <v>1.45</v>
      </c>
      <c r="K199" s="110"/>
      <c r="L199" s="110"/>
      <c r="M199" s="110"/>
      <c r="N199" s="110"/>
      <c r="O199" s="110"/>
      <c r="P199" s="110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</row>
    <row r="200" spans="1:29" s="52" customFormat="1" ht="24" x14ac:dyDescent="0.25">
      <c r="A200" s="93">
        <f>197:197+1</f>
        <v>56</v>
      </c>
      <c r="B200" s="4" t="s">
        <v>14</v>
      </c>
      <c r="C200" s="78">
        <f>C199</f>
        <v>545</v>
      </c>
      <c r="D200" s="78">
        <f>D199</f>
        <v>426</v>
      </c>
      <c r="E200" s="79">
        <f>E199</f>
        <v>3</v>
      </c>
      <c r="F200" s="78" t="str">
        <f>F201</f>
        <v>маты м/в прош.</v>
      </c>
      <c r="G200" s="91" t="s">
        <v>107</v>
      </c>
      <c r="H200" s="94">
        <f>H199-H203</f>
        <v>193</v>
      </c>
      <c r="I200" s="94"/>
      <c r="J200" s="55">
        <f>J201</f>
        <v>1.27</v>
      </c>
      <c r="K200" s="80"/>
      <c r="L200" s="61"/>
      <c r="M200" s="56"/>
      <c r="N200" s="64"/>
      <c r="O200" s="81"/>
      <c r="P200" s="53"/>
    </row>
    <row r="201" spans="1:29" s="52" customFormat="1" ht="24" x14ac:dyDescent="0.25">
      <c r="A201" s="93">
        <f>200:200+1</f>
        <v>57</v>
      </c>
      <c r="B201" s="4" t="s">
        <v>19</v>
      </c>
      <c r="C201" s="78">
        <f>C199</f>
        <v>545</v>
      </c>
      <c r="D201" s="94">
        <f>D199</f>
        <v>426</v>
      </c>
      <c r="E201" s="73">
        <f>E200</f>
        <v>3</v>
      </c>
      <c r="F201" s="78" t="s">
        <v>15</v>
      </c>
      <c r="G201" s="96"/>
      <c r="H201" s="94">
        <f>H200</f>
        <v>193</v>
      </c>
      <c r="I201" s="94"/>
      <c r="J201" s="55">
        <f>ROUND(J199-J204,2)</f>
        <v>1.27</v>
      </c>
      <c r="K201" s="60" t="s">
        <v>37</v>
      </c>
      <c r="L201" s="61">
        <v>1.24</v>
      </c>
      <c r="M201" s="57" t="s">
        <v>43</v>
      </c>
      <c r="N201" s="78" t="s">
        <v>11</v>
      </c>
      <c r="O201" s="58">
        <f>J201*L201</f>
        <v>1.5748</v>
      </c>
      <c r="P201" s="94" t="s">
        <v>16</v>
      </c>
    </row>
    <row r="202" spans="1:29" s="52" customFormat="1" ht="12" x14ac:dyDescent="0.25">
      <c r="A202" s="93"/>
      <c r="B202" s="4"/>
      <c r="C202" s="93"/>
      <c r="D202" s="82"/>
      <c r="E202" s="82"/>
      <c r="F202" s="78"/>
      <c r="G202" s="78"/>
      <c r="H202" s="94"/>
      <c r="I202" s="94"/>
      <c r="J202" s="55"/>
      <c r="K202" s="80" t="s">
        <v>73</v>
      </c>
      <c r="L202" s="61">
        <v>2.9</v>
      </c>
      <c r="M202" s="57" t="s">
        <v>20</v>
      </c>
      <c r="N202" s="78" t="s">
        <v>17</v>
      </c>
      <c r="O202" s="83">
        <f>J201*L202</f>
        <v>3.6829999999999998</v>
      </c>
      <c r="P202" s="93" t="s">
        <v>16</v>
      </c>
    </row>
    <row r="203" spans="1:29" s="5" customFormat="1" ht="12" x14ac:dyDescent="0.25">
      <c r="A203" s="93">
        <f>201:201+1</f>
        <v>58</v>
      </c>
      <c r="B203" s="4" t="s">
        <v>14</v>
      </c>
      <c r="C203" s="78">
        <f>C199</f>
        <v>545</v>
      </c>
      <c r="D203" s="78">
        <f>D199</f>
        <v>426</v>
      </c>
      <c r="E203" s="79">
        <f>E200</f>
        <v>3</v>
      </c>
      <c r="F203" s="78" t="str">
        <f>F204</f>
        <v>МКРВ</v>
      </c>
      <c r="G203" s="96"/>
      <c r="H203" s="93">
        <f>H204</f>
        <v>40</v>
      </c>
      <c r="I203" s="93"/>
      <c r="J203" s="55">
        <f>J204</f>
        <v>0.18</v>
      </c>
      <c r="K203" s="80"/>
      <c r="L203" s="61"/>
      <c r="M203" s="57"/>
      <c r="N203" s="78"/>
      <c r="O203" s="83"/>
      <c r="P203" s="93"/>
    </row>
    <row r="204" spans="1:29" s="5" customFormat="1" ht="24" x14ac:dyDescent="0.25">
      <c r="A204" s="93">
        <f>203:203+1</f>
        <v>59</v>
      </c>
      <c r="B204" s="4" t="s">
        <v>19</v>
      </c>
      <c r="C204" s="94">
        <f>C199</f>
        <v>545</v>
      </c>
      <c r="D204" s="94">
        <f>D199</f>
        <v>426</v>
      </c>
      <c r="E204" s="73">
        <f>E200</f>
        <v>3</v>
      </c>
      <c r="F204" s="78" t="s">
        <v>85</v>
      </c>
      <c r="G204" s="96"/>
      <c r="H204" s="93">
        <v>40</v>
      </c>
      <c r="I204" s="93"/>
      <c r="J204" s="55">
        <f>ROUND(3.14*(D204/1000+H204/1000)*H204/1000*E204,2)</f>
        <v>0.18</v>
      </c>
      <c r="K204" s="80" t="s">
        <v>86</v>
      </c>
      <c r="L204" s="61" t="s">
        <v>87</v>
      </c>
      <c r="M204" s="4" t="s">
        <v>88</v>
      </c>
      <c r="N204" s="78" t="s">
        <v>18</v>
      </c>
      <c r="O204" s="83">
        <f>J204*1.19*0.2</f>
        <v>4.2839999999999996E-2</v>
      </c>
      <c r="P204" s="93" t="s">
        <v>16</v>
      </c>
    </row>
    <row r="205" spans="1:29" s="5" customFormat="1" ht="12" x14ac:dyDescent="0.25">
      <c r="A205" s="93"/>
      <c r="B205" s="4"/>
      <c r="C205" s="78"/>
      <c r="D205" s="94"/>
      <c r="E205" s="94"/>
      <c r="F205" s="78"/>
      <c r="G205" s="84"/>
      <c r="H205" s="94"/>
      <c r="I205" s="94"/>
      <c r="J205" s="55"/>
      <c r="K205" s="80" t="s">
        <v>89</v>
      </c>
      <c r="L205" s="61">
        <v>2.9</v>
      </c>
      <c r="M205" s="57" t="s">
        <v>20</v>
      </c>
      <c r="N205" s="78" t="s">
        <v>17</v>
      </c>
      <c r="O205" s="83">
        <f>J204*L205</f>
        <v>0.52200000000000002</v>
      </c>
      <c r="P205" s="93" t="s">
        <v>16</v>
      </c>
    </row>
    <row r="206" spans="1:29" s="17" customFormat="1" ht="37.5" customHeight="1" x14ac:dyDescent="0.25">
      <c r="A206" s="131">
        <f>204:204+1</f>
        <v>60</v>
      </c>
      <c r="B206" s="4" t="s">
        <v>148</v>
      </c>
      <c r="C206" s="78"/>
      <c r="D206" s="132"/>
      <c r="E206" s="132"/>
      <c r="F206" s="78"/>
      <c r="G206" s="133" t="s">
        <v>91</v>
      </c>
      <c r="H206" s="132"/>
      <c r="I206" s="55">
        <f>I207</f>
        <v>8.4</v>
      </c>
      <c r="J206" s="55"/>
      <c r="K206" s="70"/>
      <c r="L206" s="71"/>
      <c r="M206" s="57"/>
      <c r="N206" s="78"/>
      <c r="O206" s="58"/>
      <c r="P206" s="131"/>
    </row>
    <row r="207" spans="1:29" s="87" customFormat="1" ht="24" x14ac:dyDescent="0.25">
      <c r="A207" s="93">
        <f>206:206+1</f>
        <v>61</v>
      </c>
      <c r="B207" s="4" t="s">
        <v>90</v>
      </c>
      <c r="C207" s="82"/>
      <c r="D207" s="82"/>
      <c r="E207" s="85">
        <f>0.5*6</f>
        <v>3</v>
      </c>
      <c r="F207" s="19" t="s">
        <v>62</v>
      </c>
      <c r="G207" s="96" t="s">
        <v>91</v>
      </c>
      <c r="H207" s="94"/>
      <c r="I207" s="55">
        <f>ROUND(3.14*(D199/1000+2*H199/1000)*E207,2)</f>
        <v>8.4</v>
      </c>
      <c r="J207" s="86"/>
      <c r="K207" s="60" t="s">
        <v>92</v>
      </c>
      <c r="L207" s="61">
        <v>4.5999999999999999E-3</v>
      </c>
      <c r="M207" s="57" t="s">
        <v>93</v>
      </c>
      <c r="N207" s="94" t="s">
        <v>18</v>
      </c>
      <c r="O207" s="58">
        <f>I207*L207</f>
        <v>3.8640000000000001E-2</v>
      </c>
      <c r="P207" s="93" t="s">
        <v>16</v>
      </c>
    </row>
    <row r="208" spans="1:29" s="52" customFormat="1" ht="24" x14ac:dyDescent="0.25">
      <c r="A208" s="93"/>
      <c r="B208" s="4"/>
      <c r="C208" s="82"/>
      <c r="D208" s="82"/>
      <c r="E208" s="85"/>
      <c r="F208" s="19"/>
      <c r="G208" s="96"/>
      <c r="H208" s="94"/>
      <c r="I208" s="55"/>
      <c r="J208" s="86"/>
      <c r="K208" s="60" t="s">
        <v>94</v>
      </c>
      <c r="L208" s="61">
        <v>1.4999999999999999E-2</v>
      </c>
      <c r="M208" s="57" t="s">
        <v>95</v>
      </c>
      <c r="N208" s="94" t="s">
        <v>17</v>
      </c>
      <c r="O208" s="58">
        <f>I207*L208</f>
        <v>0.126</v>
      </c>
      <c r="P208" s="93" t="s">
        <v>16</v>
      </c>
    </row>
    <row r="209" spans="1:29" s="66" customFormat="1" ht="24" x14ac:dyDescent="0.25">
      <c r="A209" s="117"/>
      <c r="B209" s="118" t="s">
        <v>109</v>
      </c>
      <c r="C209" s="111">
        <v>545</v>
      </c>
      <c r="D209" s="112">
        <v>377</v>
      </c>
      <c r="E209" s="113">
        <f>E216</f>
        <v>2</v>
      </c>
      <c r="F209" s="109"/>
      <c r="G209" s="114"/>
      <c r="H209" s="119">
        <v>233</v>
      </c>
      <c r="I209" s="104">
        <f>ROUND(3.14*(D209/1000+2*H209/1000)*E209,2)</f>
        <v>5.29</v>
      </c>
      <c r="J209" s="116">
        <f>ROUND(3.14*(D209/1000+H209/1000)*H209/1000*E209,2)</f>
        <v>0.89</v>
      </c>
      <c r="K209" s="110"/>
      <c r="L209" s="110"/>
      <c r="M209" s="110"/>
      <c r="N209" s="110"/>
      <c r="O209" s="110"/>
      <c r="P209" s="110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</row>
    <row r="210" spans="1:29" s="52" customFormat="1" ht="24" x14ac:dyDescent="0.25">
      <c r="A210" s="93">
        <f>207:207+1</f>
        <v>62</v>
      </c>
      <c r="B210" s="4" t="s">
        <v>14</v>
      </c>
      <c r="C210" s="78">
        <f>C209</f>
        <v>545</v>
      </c>
      <c r="D210" s="78">
        <f>D209</f>
        <v>377</v>
      </c>
      <c r="E210" s="79">
        <f>E209</f>
        <v>2</v>
      </c>
      <c r="F210" s="78" t="str">
        <f>F211</f>
        <v>маты м/в прош.</v>
      </c>
      <c r="G210" s="96" t="s">
        <v>74</v>
      </c>
      <c r="H210" s="94">
        <f>H209-H213</f>
        <v>193</v>
      </c>
      <c r="I210" s="94"/>
      <c r="J210" s="55">
        <f>J211</f>
        <v>0.79</v>
      </c>
      <c r="K210" s="80"/>
      <c r="L210" s="61"/>
      <c r="M210" s="56"/>
      <c r="N210" s="64"/>
      <c r="O210" s="81"/>
      <c r="P210" s="53"/>
    </row>
    <row r="211" spans="1:29" s="52" customFormat="1" ht="24" x14ac:dyDescent="0.25">
      <c r="A211" s="93">
        <f>210:210+1</f>
        <v>63</v>
      </c>
      <c r="B211" s="4" t="s">
        <v>19</v>
      </c>
      <c r="C211" s="78">
        <f>C209</f>
        <v>545</v>
      </c>
      <c r="D211" s="94">
        <f>D209</f>
        <v>377</v>
      </c>
      <c r="E211" s="73">
        <f>E210</f>
        <v>2</v>
      </c>
      <c r="F211" s="78" t="s">
        <v>15</v>
      </c>
      <c r="G211" s="96"/>
      <c r="H211" s="94">
        <f>H210</f>
        <v>193</v>
      </c>
      <c r="I211" s="94"/>
      <c r="J211" s="55">
        <f>ROUND(J209-J214,2)</f>
        <v>0.79</v>
      </c>
      <c r="K211" s="60" t="s">
        <v>37</v>
      </c>
      <c r="L211" s="61">
        <v>1.24</v>
      </c>
      <c r="M211" s="57" t="s">
        <v>43</v>
      </c>
      <c r="N211" s="78" t="s">
        <v>11</v>
      </c>
      <c r="O211" s="58">
        <f>J211*L211</f>
        <v>0.97960000000000003</v>
      </c>
      <c r="P211" s="94" t="s">
        <v>16</v>
      </c>
    </row>
    <row r="212" spans="1:29" s="52" customFormat="1" ht="12" x14ac:dyDescent="0.25">
      <c r="A212" s="93"/>
      <c r="B212" s="4"/>
      <c r="C212" s="93"/>
      <c r="D212" s="82"/>
      <c r="E212" s="82"/>
      <c r="F212" s="78"/>
      <c r="G212" s="78"/>
      <c r="H212" s="94"/>
      <c r="I212" s="94"/>
      <c r="J212" s="55"/>
      <c r="K212" s="80" t="s">
        <v>73</v>
      </c>
      <c r="L212" s="61">
        <v>2.9</v>
      </c>
      <c r="M212" s="57" t="s">
        <v>20</v>
      </c>
      <c r="N212" s="78" t="s">
        <v>17</v>
      </c>
      <c r="O212" s="83">
        <f>J211*L212</f>
        <v>2.2909999999999999</v>
      </c>
      <c r="P212" s="93" t="s">
        <v>16</v>
      </c>
    </row>
    <row r="213" spans="1:29" s="5" customFormat="1" ht="12" x14ac:dyDescent="0.25">
      <c r="A213" s="93">
        <f>211:211+1</f>
        <v>64</v>
      </c>
      <c r="B213" s="4" t="s">
        <v>14</v>
      </c>
      <c r="C213" s="78">
        <f>C209</f>
        <v>545</v>
      </c>
      <c r="D213" s="78">
        <f>D209</f>
        <v>377</v>
      </c>
      <c r="E213" s="79">
        <f>E210</f>
        <v>2</v>
      </c>
      <c r="F213" s="78" t="str">
        <f>F214</f>
        <v>МКРВ</v>
      </c>
      <c r="G213" s="96"/>
      <c r="H213" s="93">
        <f>H214</f>
        <v>40</v>
      </c>
      <c r="I213" s="93"/>
      <c r="J213" s="55">
        <f>J214</f>
        <v>0.1</v>
      </c>
      <c r="K213" s="80"/>
      <c r="L213" s="61"/>
      <c r="M213" s="57"/>
      <c r="N213" s="78"/>
      <c r="O213" s="83"/>
      <c r="P213" s="93"/>
    </row>
    <row r="214" spans="1:29" s="5" customFormat="1" ht="24" x14ac:dyDescent="0.25">
      <c r="A214" s="93">
        <f>213:213+1</f>
        <v>65</v>
      </c>
      <c r="B214" s="4" t="s">
        <v>19</v>
      </c>
      <c r="C214" s="94">
        <f>C209</f>
        <v>545</v>
      </c>
      <c r="D214" s="94">
        <f>D209</f>
        <v>377</v>
      </c>
      <c r="E214" s="73">
        <f>E210</f>
        <v>2</v>
      </c>
      <c r="F214" s="78" t="s">
        <v>85</v>
      </c>
      <c r="G214" s="96"/>
      <c r="H214" s="93">
        <v>40</v>
      </c>
      <c r="I214" s="93"/>
      <c r="J214" s="55">
        <f>ROUND(3.14*(D214/1000+H214/1000)*H214/1000*E214,2)</f>
        <v>0.1</v>
      </c>
      <c r="K214" s="80" t="s">
        <v>86</v>
      </c>
      <c r="L214" s="61" t="s">
        <v>87</v>
      </c>
      <c r="M214" s="4" t="s">
        <v>88</v>
      </c>
      <c r="N214" s="78" t="s">
        <v>18</v>
      </c>
      <c r="O214" s="83">
        <f>J214*1.19*0.2</f>
        <v>2.3800000000000002E-2</v>
      </c>
      <c r="P214" s="93" t="s">
        <v>16</v>
      </c>
    </row>
    <row r="215" spans="1:29" s="5" customFormat="1" ht="12" x14ac:dyDescent="0.25">
      <c r="A215" s="93"/>
      <c r="B215" s="4"/>
      <c r="C215" s="78"/>
      <c r="D215" s="94"/>
      <c r="E215" s="94"/>
      <c r="F215" s="78"/>
      <c r="G215" s="84"/>
      <c r="H215" s="94"/>
      <c r="I215" s="94"/>
      <c r="J215" s="55"/>
      <c r="K215" s="80" t="s">
        <v>89</v>
      </c>
      <c r="L215" s="61">
        <v>2.9</v>
      </c>
      <c r="M215" s="57" t="s">
        <v>20</v>
      </c>
      <c r="N215" s="78" t="s">
        <v>17</v>
      </c>
      <c r="O215" s="83">
        <f>J214*L215</f>
        <v>0.28999999999999998</v>
      </c>
      <c r="P215" s="93" t="s">
        <v>16</v>
      </c>
    </row>
    <row r="216" spans="1:29" s="87" customFormat="1" ht="36" x14ac:dyDescent="0.25">
      <c r="A216" s="93">
        <f>214:214+1</f>
        <v>66</v>
      </c>
      <c r="B216" s="4" t="s">
        <v>99</v>
      </c>
      <c r="C216" s="82"/>
      <c r="D216" s="82"/>
      <c r="E216" s="85">
        <f>1*1+1*1</f>
        <v>2</v>
      </c>
      <c r="F216" s="19" t="s">
        <v>62</v>
      </c>
      <c r="G216" s="96" t="s">
        <v>100</v>
      </c>
      <c r="H216" s="94"/>
      <c r="I216" s="89">
        <f>ROUND(3.14*(D209/1000+2*H209/1000)*E216,2)</f>
        <v>5.29</v>
      </c>
      <c r="J216" s="86"/>
      <c r="K216" s="60" t="s">
        <v>101</v>
      </c>
      <c r="L216" s="61">
        <v>5.0000000000000001E-3</v>
      </c>
      <c r="M216" s="57" t="s">
        <v>93</v>
      </c>
      <c r="N216" s="94" t="s">
        <v>18</v>
      </c>
      <c r="O216" s="58">
        <f>I216*L216</f>
        <v>2.6450000000000001E-2</v>
      </c>
      <c r="P216" s="93" t="s">
        <v>16</v>
      </c>
    </row>
    <row r="217" spans="1:29" s="90" customFormat="1" ht="24" x14ac:dyDescent="0.25">
      <c r="A217" s="93"/>
      <c r="B217" s="4"/>
      <c r="C217" s="82"/>
      <c r="D217" s="82"/>
      <c r="E217" s="93"/>
      <c r="F217" s="19"/>
      <c r="G217" s="96"/>
      <c r="H217" s="94"/>
      <c r="I217" s="85"/>
      <c r="J217" s="86"/>
      <c r="K217" s="60" t="s">
        <v>102</v>
      </c>
      <c r="L217" s="61">
        <v>0.02</v>
      </c>
      <c r="M217" s="57" t="s">
        <v>95</v>
      </c>
      <c r="N217" s="94" t="s">
        <v>17</v>
      </c>
      <c r="O217" s="58">
        <f>I216*L217</f>
        <v>0.10580000000000001</v>
      </c>
      <c r="P217" s="93" t="s">
        <v>16</v>
      </c>
    </row>
    <row r="218" spans="1:29" s="66" customFormat="1" ht="24" x14ac:dyDescent="0.25">
      <c r="A218" s="117"/>
      <c r="B218" s="118" t="s">
        <v>109</v>
      </c>
      <c r="C218" s="111">
        <v>545</v>
      </c>
      <c r="D218" s="112">
        <v>377</v>
      </c>
      <c r="E218" s="113">
        <f>E226</f>
        <v>7.5</v>
      </c>
      <c r="F218" s="109"/>
      <c r="G218" s="114"/>
      <c r="H218" s="119">
        <v>233</v>
      </c>
      <c r="I218" s="115">
        <f>ROUND(3.14*(D218/1000+2*H218/1000)*E218,2)</f>
        <v>19.850000000000001</v>
      </c>
      <c r="J218" s="116">
        <f>ROUND(3.14*(D218/1000+H218/1000)*H218/1000*E218,2)</f>
        <v>3.35</v>
      </c>
      <c r="K218" s="110"/>
      <c r="L218" s="110"/>
      <c r="M218" s="110"/>
      <c r="N218" s="110"/>
      <c r="O218" s="110"/>
      <c r="P218" s="110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</row>
    <row r="219" spans="1:29" s="52" customFormat="1" ht="24" x14ac:dyDescent="0.25">
      <c r="A219" s="93">
        <f>216:216+1</f>
        <v>67</v>
      </c>
      <c r="B219" s="4" t="s">
        <v>14</v>
      </c>
      <c r="C219" s="78">
        <f>C218</f>
        <v>545</v>
      </c>
      <c r="D219" s="78">
        <f>D218</f>
        <v>377</v>
      </c>
      <c r="E219" s="79">
        <f>E218</f>
        <v>7.5</v>
      </c>
      <c r="F219" s="78" t="str">
        <f>F220</f>
        <v>маты м/в прош.</v>
      </c>
      <c r="G219" s="91" t="s">
        <v>107</v>
      </c>
      <c r="H219" s="94">
        <f>H218-H222</f>
        <v>193</v>
      </c>
      <c r="I219" s="94"/>
      <c r="J219" s="55">
        <f>J220</f>
        <v>2.96</v>
      </c>
      <c r="K219" s="80"/>
      <c r="L219" s="61"/>
      <c r="M219" s="56"/>
      <c r="N219" s="64"/>
      <c r="O219" s="81"/>
      <c r="P219" s="53"/>
    </row>
    <row r="220" spans="1:29" s="52" customFormat="1" ht="24" x14ac:dyDescent="0.25">
      <c r="A220" s="93">
        <f>219:219+1</f>
        <v>68</v>
      </c>
      <c r="B220" s="4" t="s">
        <v>19</v>
      </c>
      <c r="C220" s="78">
        <f>C218</f>
        <v>545</v>
      </c>
      <c r="D220" s="94">
        <f>D218</f>
        <v>377</v>
      </c>
      <c r="E220" s="73">
        <f>E219</f>
        <v>7.5</v>
      </c>
      <c r="F220" s="78" t="s">
        <v>15</v>
      </c>
      <c r="G220" s="96"/>
      <c r="H220" s="94">
        <f>H219</f>
        <v>193</v>
      </c>
      <c r="I220" s="94"/>
      <c r="J220" s="55">
        <f>ROUND(J218-J223,2)</f>
        <v>2.96</v>
      </c>
      <c r="K220" s="60" t="s">
        <v>37</v>
      </c>
      <c r="L220" s="61">
        <v>1.24</v>
      </c>
      <c r="M220" s="57" t="s">
        <v>43</v>
      </c>
      <c r="N220" s="78" t="s">
        <v>11</v>
      </c>
      <c r="O220" s="58">
        <f>J220*L220</f>
        <v>3.6703999999999999</v>
      </c>
      <c r="P220" s="94" t="s">
        <v>16</v>
      </c>
    </row>
    <row r="221" spans="1:29" s="52" customFormat="1" ht="12" x14ac:dyDescent="0.25">
      <c r="A221" s="93"/>
      <c r="B221" s="4"/>
      <c r="C221" s="93"/>
      <c r="D221" s="82"/>
      <c r="E221" s="82"/>
      <c r="F221" s="78"/>
      <c r="G221" s="78"/>
      <c r="H221" s="94"/>
      <c r="I221" s="94"/>
      <c r="J221" s="55"/>
      <c r="K221" s="80" t="s">
        <v>73</v>
      </c>
      <c r="L221" s="61">
        <v>2.9</v>
      </c>
      <c r="M221" s="57" t="s">
        <v>20</v>
      </c>
      <c r="N221" s="78" t="s">
        <v>17</v>
      </c>
      <c r="O221" s="83">
        <f>J220*L221</f>
        <v>8.5839999999999996</v>
      </c>
      <c r="P221" s="93" t="s">
        <v>16</v>
      </c>
    </row>
    <row r="222" spans="1:29" s="5" customFormat="1" ht="12" x14ac:dyDescent="0.25">
      <c r="A222" s="93">
        <f>220:220+1</f>
        <v>69</v>
      </c>
      <c r="B222" s="4" t="s">
        <v>14</v>
      </c>
      <c r="C222" s="78">
        <f>C218</f>
        <v>545</v>
      </c>
      <c r="D222" s="78">
        <f>D218</f>
        <v>377</v>
      </c>
      <c r="E222" s="79">
        <f>E219</f>
        <v>7.5</v>
      </c>
      <c r="F222" s="78" t="str">
        <f>F223</f>
        <v>МКРВ</v>
      </c>
      <c r="G222" s="96"/>
      <c r="H222" s="93">
        <f>H223</f>
        <v>40</v>
      </c>
      <c r="I222" s="93"/>
      <c r="J222" s="55">
        <f>J223</f>
        <v>0.39</v>
      </c>
      <c r="K222" s="80"/>
      <c r="L222" s="61"/>
      <c r="M222" s="57"/>
      <c r="N222" s="78"/>
      <c r="O222" s="83"/>
      <c r="P222" s="93"/>
    </row>
    <row r="223" spans="1:29" s="5" customFormat="1" ht="24" x14ac:dyDescent="0.25">
      <c r="A223" s="93">
        <f>222:222+1</f>
        <v>70</v>
      </c>
      <c r="B223" s="4" t="s">
        <v>19</v>
      </c>
      <c r="C223" s="94">
        <f>C218</f>
        <v>545</v>
      </c>
      <c r="D223" s="94">
        <f>D218</f>
        <v>377</v>
      </c>
      <c r="E223" s="73">
        <f>E219</f>
        <v>7.5</v>
      </c>
      <c r="F223" s="78" t="s">
        <v>85</v>
      </c>
      <c r="G223" s="96"/>
      <c r="H223" s="93">
        <v>40</v>
      </c>
      <c r="I223" s="93"/>
      <c r="J223" s="55">
        <f>ROUND(3.14*(D223/1000+H223/1000)*H223/1000*E223,2)</f>
        <v>0.39</v>
      </c>
      <c r="K223" s="80" t="s">
        <v>86</v>
      </c>
      <c r="L223" s="61" t="s">
        <v>87</v>
      </c>
      <c r="M223" s="4" t="s">
        <v>88</v>
      </c>
      <c r="N223" s="78" t="s">
        <v>18</v>
      </c>
      <c r="O223" s="83">
        <f>J223*1.19*0.2</f>
        <v>9.2820000000000014E-2</v>
      </c>
      <c r="P223" s="93" t="s">
        <v>16</v>
      </c>
    </row>
    <row r="224" spans="1:29" s="5" customFormat="1" ht="12" x14ac:dyDescent="0.25">
      <c r="A224" s="93"/>
      <c r="B224" s="4"/>
      <c r="C224" s="78"/>
      <c r="D224" s="94"/>
      <c r="E224" s="94"/>
      <c r="F224" s="78"/>
      <c r="G224" s="84"/>
      <c r="H224" s="94"/>
      <c r="I224" s="94"/>
      <c r="J224" s="55"/>
      <c r="K224" s="80" t="s">
        <v>89</v>
      </c>
      <c r="L224" s="61">
        <v>2.9</v>
      </c>
      <c r="M224" s="57" t="s">
        <v>20</v>
      </c>
      <c r="N224" s="78" t="s">
        <v>17</v>
      </c>
      <c r="O224" s="83">
        <f>J223*L224</f>
        <v>1.131</v>
      </c>
      <c r="P224" s="93" t="s">
        <v>16</v>
      </c>
    </row>
    <row r="225" spans="1:29" s="17" customFormat="1" ht="37.5" customHeight="1" x14ac:dyDescent="0.25">
      <c r="A225" s="131">
        <f>223:223+1</f>
        <v>71</v>
      </c>
      <c r="B225" s="4" t="s">
        <v>148</v>
      </c>
      <c r="C225" s="78"/>
      <c r="D225" s="132"/>
      <c r="E225" s="132"/>
      <c r="F225" s="78"/>
      <c r="G225" s="133" t="s">
        <v>91</v>
      </c>
      <c r="H225" s="132"/>
      <c r="I225" s="55">
        <f>I226</f>
        <v>19.850000000000001</v>
      </c>
      <c r="J225" s="55"/>
      <c r="K225" s="70"/>
      <c r="L225" s="71"/>
      <c r="M225" s="57"/>
      <c r="N225" s="78"/>
      <c r="O225" s="58"/>
      <c r="P225" s="131"/>
    </row>
    <row r="226" spans="1:29" s="87" customFormat="1" ht="24" x14ac:dyDescent="0.25">
      <c r="A226" s="93">
        <f>225:225+1</f>
        <v>72</v>
      </c>
      <c r="B226" s="4" t="s">
        <v>90</v>
      </c>
      <c r="C226" s="82"/>
      <c r="D226" s="82"/>
      <c r="E226" s="85">
        <f>0.5*7+1*2+1*2</f>
        <v>7.5</v>
      </c>
      <c r="F226" s="19" t="s">
        <v>62</v>
      </c>
      <c r="G226" s="96" t="s">
        <v>91</v>
      </c>
      <c r="H226" s="94"/>
      <c r="I226" s="55">
        <f>ROUND(3.14*(D218/1000+2*H218/1000)*E226,2)</f>
        <v>19.850000000000001</v>
      </c>
      <c r="J226" s="86"/>
      <c r="K226" s="60" t="s">
        <v>92</v>
      </c>
      <c r="L226" s="61">
        <v>4.5999999999999999E-3</v>
      </c>
      <c r="M226" s="57" t="s">
        <v>93</v>
      </c>
      <c r="N226" s="94" t="s">
        <v>18</v>
      </c>
      <c r="O226" s="58">
        <f>I226*L226</f>
        <v>9.1310000000000002E-2</v>
      </c>
      <c r="P226" s="93" t="s">
        <v>16</v>
      </c>
    </row>
    <row r="227" spans="1:29" s="52" customFormat="1" ht="24" x14ac:dyDescent="0.25">
      <c r="A227" s="93"/>
      <c r="B227" s="4"/>
      <c r="C227" s="82"/>
      <c r="D227" s="82"/>
      <c r="E227" s="85"/>
      <c r="F227" s="19"/>
      <c r="G227" s="96"/>
      <c r="H227" s="94"/>
      <c r="I227" s="55"/>
      <c r="J227" s="86"/>
      <c r="K227" s="60" t="s">
        <v>94</v>
      </c>
      <c r="L227" s="61">
        <v>1.4999999999999999E-2</v>
      </c>
      <c r="M227" s="57" t="s">
        <v>95</v>
      </c>
      <c r="N227" s="94" t="s">
        <v>17</v>
      </c>
      <c r="O227" s="58">
        <f>I226*L227</f>
        <v>0.29775000000000001</v>
      </c>
      <c r="P227" s="93" t="s">
        <v>16</v>
      </c>
    </row>
    <row r="228" spans="1:29" s="66" customFormat="1" ht="24" x14ac:dyDescent="0.25">
      <c r="A228" s="146"/>
      <c r="B228" s="147" t="s">
        <v>97</v>
      </c>
      <c r="C228" s="148">
        <v>545</v>
      </c>
      <c r="D228" s="149">
        <v>219</v>
      </c>
      <c r="E228" s="150">
        <f>E237</f>
        <v>3</v>
      </c>
      <c r="F228" s="151"/>
      <c r="G228" s="64"/>
      <c r="H228" s="152">
        <v>183</v>
      </c>
      <c r="I228" s="153">
        <f>ROUND(3.14*(D228/1000+2*H228/1000)*E228,2)</f>
        <v>5.51</v>
      </c>
      <c r="J228" s="144">
        <f>ROUND(3.14*(D228/1000+H228/1000)*H228/1000*E228,2)</f>
        <v>0.69</v>
      </c>
      <c r="K228" s="154"/>
      <c r="L228" s="154"/>
      <c r="M228" s="154"/>
      <c r="N228" s="154"/>
      <c r="O228" s="154"/>
      <c r="P228" s="154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</row>
    <row r="229" spans="1:29" s="145" customFormat="1" ht="24" x14ac:dyDescent="0.25">
      <c r="A229" s="131">
        <f>226:226+1</f>
        <v>73</v>
      </c>
      <c r="B229" s="4" t="s">
        <v>14</v>
      </c>
      <c r="C229" s="78">
        <f>C228</f>
        <v>545</v>
      </c>
      <c r="D229" s="78">
        <f>D228</f>
        <v>219</v>
      </c>
      <c r="E229" s="79">
        <f>E228</f>
        <v>3</v>
      </c>
      <c r="F229" s="78" t="str">
        <f>F232</f>
        <v>маты м/в прош.</v>
      </c>
      <c r="G229" s="133" t="s">
        <v>74</v>
      </c>
      <c r="H229" s="132">
        <f>H228-H234</f>
        <v>143</v>
      </c>
      <c r="I229" s="132"/>
      <c r="J229" s="132">
        <f>J228-J234</f>
        <v>0.59</v>
      </c>
      <c r="K229" s="80"/>
      <c r="L229" s="61"/>
      <c r="M229" s="56"/>
      <c r="N229" s="64"/>
      <c r="O229" s="81"/>
      <c r="P229" s="53"/>
    </row>
    <row r="230" spans="1:29" s="145" customFormat="1" ht="24" x14ac:dyDescent="0.25">
      <c r="A230" s="131">
        <f>229:229+1</f>
        <v>74</v>
      </c>
      <c r="B230" s="4" t="s">
        <v>19</v>
      </c>
      <c r="C230" s="78"/>
      <c r="D230" s="132"/>
      <c r="E230" s="73"/>
      <c r="F230" s="78" t="s">
        <v>15</v>
      </c>
      <c r="G230" s="133"/>
      <c r="H230" s="106">
        <f>H229-H232</f>
        <v>79.444444444444457</v>
      </c>
      <c r="I230" s="132"/>
      <c r="J230" s="55">
        <f>J229-J232</f>
        <v>0.32999999999999996</v>
      </c>
      <c r="K230" s="60" t="s">
        <v>37</v>
      </c>
      <c r="L230" s="61">
        <v>1.24</v>
      </c>
      <c r="M230" s="57" t="s">
        <v>78</v>
      </c>
      <c r="N230" s="78" t="s">
        <v>11</v>
      </c>
      <c r="O230" s="58">
        <f>ROUND(J230*L230,2)</f>
        <v>0.41</v>
      </c>
      <c r="P230" s="132" t="s">
        <v>16</v>
      </c>
    </row>
    <row r="231" spans="1:29" s="145" customFormat="1" ht="12" x14ac:dyDescent="0.25">
      <c r="A231" s="131"/>
      <c r="B231" s="4"/>
      <c r="C231" s="131"/>
      <c r="D231" s="82"/>
      <c r="E231" s="82"/>
      <c r="F231" s="78"/>
      <c r="G231" s="78"/>
      <c r="H231" s="132"/>
      <c r="I231" s="132"/>
      <c r="J231" s="55"/>
      <c r="K231" s="80" t="s">
        <v>73</v>
      </c>
      <c r="L231" s="61">
        <v>2.9</v>
      </c>
      <c r="M231" s="57" t="s">
        <v>20</v>
      </c>
      <c r="N231" s="78" t="s">
        <v>17</v>
      </c>
      <c r="O231" s="83">
        <f>J230*L231</f>
        <v>0.95699999999999985</v>
      </c>
      <c r="P231" s="131" t="s">
        <v>16</v>
      </c>
    </row>
    <row r="232" spans="1:29" s="145" customFormat="1" ht="24" x14ac:dyDescent="0.25">
      <c r="A232" s="131">
        <f>230:230+1</f>
        <v>75</v>
      </c>
      <c r="B232" s="4" t="s">
        <v>19</v>
      </c>
      <c r="C232" s="78">
        <f>C228</f>
        <v>545</v>
      </c>
      <c r="D232" s="132">
        <f>D228</f>
        <v>219</v>
      </c>
      <c r="E232" s="73">
        <f>E229</f>
        <v>3</v>
      </c>
      <c r="F232" s="78" t="s">
        <v>15</v>
      </c>
      <c r="G232" s="133"/>
      <c r="H232" s="106">
        <f>H229/180*80</f>
        <v>63.55555555555555</v>
      </c>
      <c r="I232" s="132"/>
      <c r="J232" s="55">
        <f>ROUND(J229/180*80,2)</f>
        <v>0.26</v>
      </c>
      <c r="K232" s="60" t="s">
        <v>37</v>
      </c>
      <c r="L232" s="61">
        <v>1.24</v>
      </c>
      <c r="M232" s="57" t="s">
        <v>43</v>
      </c>
      <c r="N232" s="78" t="s">
        <v>11</v>
      </c>
      <c r="O232" s="58">
        <f>J232*L232</f>
        <v>0.32240000000000002</v>
      </c>
      <c r="P232" s="132" t="s">
        <v>16</v>
      </c>
    </row>
    <row r="233" spans="1:29" s="145" customFormat="1" ht="12" x14ac:dyDescent="0.25">
      <c r="A233" s="131"/>
      <c r="B233" s="4"/>
      <c r="C233" s="131"/>
      <c r="D233" s="82"/>
      <c r="E233" s="82"/>
      <c r="F233" s="78"/>
      <c r="G233" s="78"/>
      <c r="H233" s="132"/>
      <c r="I233" s="132"/>
      <c r="J233" s="55"/>
      <c r="K233" s="80" t="s">
        <v>73</v>
      </c>
      <c r="L233" s="61">
        <v>2.9</v>
      </c>
      <c r="M233" s="57" t="s">
        <v>20</v>
      </c>
      <c r="N233" s="78" t="s">
        <v>17</v>
      </c>
      <c r="O233" s="83">
        <f>J232*L233</f>
        <v>0.754</v>
      </c>
      <c r="P233" s="131" t="s">
        <v>16</v>
      </c>
    </row>
    <row r="234" spans="1:29" s="5" customFormat="1" ht="12" x14ac:dyDescent="0.25">
      <c r="A234" s="131">
        <f>232:232+1</f>
        <v>76</v>
      </c>
      <c r="B234" s="4" t="s">
        <v>14</v>
      </c>
      <c r="C234" s="78">
        <f>C228</f>
        <v>545</v>
      </c>
      <c r="D234" s="78">
        <f>D228</f>
        <v>219</v>
      </c>
      <c r="E234" s="79">
        <f>E229</f>
        <v>3</v>
      </c>
      <c r="F234" s="78" t="str">
        <f>F235</f>
        <v>МКРВ</v>
      </c>
      <c r="G234" s="133"/>
      <c r="H234" s="131">
        <f>H235</f>
        <v>40</v>
      </c>
      <c r="I234" s="131"/>
      <c r="J234" s="55">
        <f>J235</f>
        <v>0.1</v>
      </c>
      <c r="K234" s="80"/>
      <c r="L234" s="61"/>
      <c r="M234" s="57"/>
      <c r="N234" s="78"/>
      <c r="O234" s="83"/>
      <c r="P234" s="131"/>
    </row>
    <row r="235" spans="1:29" s="5" customFormat="1" ht="24" x14ac:dyDescent="0.25">
      <c r="A235" s="131">
        <f>234:234+1</f>
        <v>77</v>
      </c>
      <c r="B235" s="4" t="s">
        <v>19</v>
      </c>
      <c r="C235" s="132">
        <f>C228</f>
        <v>545</v>
      </c>
      <c r="D235" s="132">
        <f>D228</f>
        <v>219</v>
      </c>
      <c r="E235" s="73">
        <f>E229</f>
        <v>3</v>
      </c>
      <c r="F235" s="78" t="s">
        <v>85</v>
      </c>
      <c r="G235" s="133"/>
      <c r="H235" s="131">
        <v>40</v>
      </c>
      <c r="I235" s="131"/>
      <c r="J235" s="55">
        <f>ROUND(3.14*(D235/1000+H235/1000)*H235/1000*E235,2)</f>
        <v>0.1</v>
      </c>
      <c r="K235" s="80" t="s">
        <v>86</v>
      </c>
      <c r="L235" s="61" t="s">
        <v>87</v>
      </c>
      <c r="M235" s="4" t="s">
        <v>88</v>
      </c>
      <c r="N235" s="78" t="s">
        <v>18</v>
      </c>
      <c r="O235" s="83">
        <f>J235*1.19*0.2</f>
        <v>2.3800000000000002E-2</v>
      </c>
      <c r="P235" s="131" t="s">
        <v>16</v>
      </c>
    </row>
    <row r="236" spans="1:29" s="5" customFormat="1" ht="12" x14ac:dyDescent="0.25">
      <c r="A236" s="131"/>
      <c r="B236" s="4"/>
      <c r="C236" s="78"/>
      <c r="D236" s="132"/>
      <c r="E236" s="132"/>
      <c r="F236" s="78"/>
      <c r="G236" s="84"/>
      <c r="H236" s="132"/>
      <c r="I236" s="132"/>
      <c r="J236" s="55"/>
      <c r="K236" s="80" t="s">
        <v>89</v>
      </c>
      <c r="L236" s="61">
        <v>2.9</v>
      </c>
      <c r="M236" s="57" t="s">
        <v>20</v>
      </c>
      <c r="N236" s="78" t="s">
        <v>17</v>
      </c>
      <c r="O236" s="83">
        <f>J235*L236</f>
        <v>0.28999999999999998</v>
      </c>
      <c r="P236" s="131" t="s">
        <v>16</v>
      </c>
    </row>
    <row r="237" spans="1:29" s="17" customFormat="1" ht="24" x14ac:dyDescent="0.25">
      <c r="A237" s="131">
        <f>235:235+1</f>
        <v>78</v>
      </c>
      <c r="B237" s="4" t="s">
        <v>90</v>
      </c>
      <c r="C237" s="82"/>
      <c r="D237" s="82"/>
      <c r="E237" s="85">
        <f>0.5*2+1*2</f>
        <v>3</v>
      </c>
      <c r="F237" s="19" t="s">
        <v>62</v>
      </c>
      <c r="G237" s="133" t="s">
        <v>91</v>
      </c>
      <c r="H237" s="132"/>
      <c r="I237" s="55">
        <f>ROUND(3.14*(D228/1000+2*H228/1000)*E237,2)</f>
        <v>5.51</v>
      </c>
      <c r="J237" s="86"/>
      <c r="K237" s="60" t="s">
        <v>92</v>
      </c>
      <c r="L237" s="61">
        <v>4.5999999999999999E-3</v>
      </c>
      <c r="M237" s="57" t="s">
        <v>93</v>
      </c>
      <c r="N237" s="132" t="s">
        <v>18</v>
      </c>
      <c r="O237" s="58">
        <f>I237*L237</f>
        <v>2.5345999999999997E-2</v>
      </c>
      <c r="P237" s="131" t="s">
        <v>16</v>
      </c>
    </row>
    <row r="238" spans="1:29" s="52" customFormat="1" ht="24" x14ac:dyDescent="0.25">
      <c r="A238" s="93"/>
      <c r="B238" s="4"/>
      <c r="C238" s="82"/>
      <c r="D238" s="82"/>
      <c r="E238" s="85"/>
      <c r="F238" s="19"/>
      <c r="G238" s="96"/>
      <c r="H238" s="94"/>
      <c r="I238" s="55"/>
      <c r="J238" s="86"/>
      <c r="K238" s="60" t="s">
        <v>94</v>
      </c>
      <c r="L238" s="61">
        <v>1.4999999999999999E-2</v>
      </c>
      <c r="M238" s="57" t="s">
        <v>95</v>
      </c>
      <c r="N238" s="94" t="s">
        <v>17</v>
      </c>
      <c r="O238" s="58">
        <f>I237*L238</f>
        <v>8.2649999999999987E-2</v>
      </c>
      <c r="P238" s="93" t="s">
        <v>16</v>
      </c>
    </row>
    <row r="239" spans="1:29" s="100" customFormat="1" ht="28.5" customHeight="1" x14ac:dyDescent="0.25">
      <c r="A239" s="137" t="s">
        <v>128</v>
      </c>
      <c r="B239" s="137"/>
      <c r="C239" s="137"/>
      <c r="D239" s="137"/>
      <c r="E239" s="137"/>
      <c r="F239" s="137"/>
      <c r="G239" s="137"/>
      <c r="H239" s="137"/>
      <c r="I239" s="137"/>
      <c r="J239" s="137"/>
      <c r="K239" s="137"/>
      <c r="L239" s="137"/>
      <c r="M239" s="137"/>
      <c r="N239" s="137"/>
      <c r="O239" s="137"/>
      <c r="P239" s="137"/>
    </row>
    <row r="240" spans="1:29" s="52" customFormat="1" ht="12.75" customHeight="1" x14ac:dyDescent="0.25">
      <c r="A240" s="97"/>
      <c r="B240" s="97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</row>
    <row r="241" spans="1:29" s="66" customFormat="1" ht="12" x14ac:dyDescent="0.25">
      <c r="A241" s="117"/>
      <c r="B241" s="118" t="s">
        <v>110</v>
      </c>
      <c r="C241" s="111">
        <v>545</v>
      </c>
      <c r="D241" s="112">
        <v>325</v>
      </c>
      <c r="E241" s="113">
        <f>E248</f>
        <v>3</v>
      </c>
      <c r="F241" s="109"/>
      <c r="G241" s="114"/>
      <c r="H241" s="119">
        <v>233</v>
      </c>
      <c r="I241" s="115">
        <f>ROUND(3.14*(D241/1000+2*H241/1000)*E241,2)</f>
        <v>7.45</v>
      </c>
      <c r="J241" s="116">
        <f>ROUND(3.14*(D241/1000+H241/1000)*H241/1000*E241,2)</f>
        <v>1.22</v>
      </c>
      <c r="K241" s="110"/>
      <c r="L241" s="110"/>
      <c r="M241" s="110"/>
      <c r="N241" s="110"/>
      <c r="O241" s="110"/>
      <c r="P241" s="110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5"/>
      <c r="AC241" s="65"/>
    </row>
    <row r="242" spans="1:29" s="145" customFormat="1" ht="24" x14ac:dyDescent="0.25">
      <c r="A242" s="131">
        <f>237:237+1</f>
        <v>79</v>
      </c>
      <c r="B242" s="4" t="s">
        <v>14</v>
      </c>
      <c r="C242" s="78">
        <f>C241</f>
        <v>545</v>
      </c>
      <c r="D242" s="78">
        <f>D241</f>
        <v>325</v>
      </c>
      <c r="E242" s="79">
        <f>E248</f>
        <v>3</v>
      </c>
      <c r="F242" s="78" t="str">
        <f>F243</f>
        <v>маты м/в прош.</v>
      </c>
      <c r="G242" s="133" t="s">
        <v>74</v>
      </c>
      <c r="H242" s="132">
        <f>H241-H245</f>
        <v>193</v>
      </c>
      <c r="I242" s="132"/>
      <c r="J242" s="55">
        <f>J243</f>
        <v>1.08</v>
      </c>
      <c r="K242" s="80"/>
      <c r="L242" s="61"/>
      <c r="M242" s="56"/>
      <c r="N242" s="64"/>
      <c r="O242" s="81"/>
      <c r="P242" s="53"/>
    </row>
    <row r="243" spans="1:29" s="145" customFormat="1" ht="24" x14ac:dyDescent="0.25">
      <c r="A243" s="131">
        <f>242:242+1</f>
        <v>80</v>
      </c>
      <c r="B243" s="4" t="s">
        <v>19</v>
      </c>
      <c r="C243" s="78">
        <f>C241</f>
        <v>545</v>
      </c>
      <c r="D243" s="132">
        <f>D241</f>
        <v>325</v>
      </c>
      <c r="E243" s="73">
        <f>E242</f>
        <v>3</v>
      </c>
      <c r="F243" s="78" t="s">
        <v>15</v>
      </c>
      <c r="G243" s="133"/>
      <c r="H243" s="132">
        <f>H242</f>
        <v>193</v>
      </c>
      <c r="I243" s="132"/>
      <c r="J243" s="55">
        <f>ROUND(J241-J246,2)</f>
        <v>1.08</v>
      </c>
      <c r="K243" s="60" t="s">
        <v>37</v>
      </c>
      <c r="L243" s="61">
        <v>1.24</v>
      </c>
      <c r="M243" s="57" t="s">
        <v>43</v>
      </c>
      <c r="N243" s="78" t="s">
        <v>11</v>
      </c>
      <c r="O243" s="58">
        <f>J243*L243</f>
        <v>1.3392000000000002</v>
      </c>
      <c r="P243" s="132" t="s">
        <v>16</v>
      </c>
    </row>
    <row r="244" spans="1:29" s="145" customFormat="1" ht="12" x14ac:dyDescent="0.25">
      <c r="A244" s="131"/>
      <c r="B244" s="4"/>
      <c r="C244" s="131"/>
      <c r="D244" s="82"/>
      <c r="E244" s="82"/>
      <c r="F244" s="78"/>
      <c r="G244" s="78"/>
      <c r="H244" s="132"/>
      <c r="I244" s="132"/>
      <c r="J244" s="55"/>
      <c r="K244" s="80" t="s">
        <v>73</v>
      </c>
      <c r="L244" s="61">
        <v>2.9</v>
      </c>
      <c r="M244" s="57" t="s">
        <v>20</v>
      </c>
      <c r="N244" s="78" t="s">
        <v>17</v>
      </c>
      <c r="O244" s="83">
        <f>J243*L244</f>
        <v>3.1320000000000001</v>
      </c>
      <c r="P244" s="131" t="s">
        <v>16</v>
      </c>
    </row>
    <row r="245" spans="1:29" s="5" customFormat="1" ht="12" x14ac:dyDescent="0.25">
      <c r="A245" s="131">
        <f>243:243+1</f>
        <v>81</v>
      </c>
      <c r="B245" s="4" t="s">
        <v>14</v>
      </c>
      <c r="C245" s="78">
        <f>C241</f>
        <v>545</v>
      </c>
      <c r="D245" s="78">
        <f>D241</f>
        <v>325</v>
      </c>
      <c r="E245" s="79">
        <f>E242</f>
        <v>3</v>
      </c>
      <c r="F245" s="78" t="str">
        <f>F246</f>
        <v>МКРВ</v>
      </c>
      <c r="G245" s="133"/>
      <c r="H245" s="131">
        <f>H246</f>
        <v>40</v>
      </c>
      <c r="I245" s="131"/>
      <c r="J245" s="55">
        <f>J246</f>
        <v>0.14000000000000001</v>
      </c>
      <c r="K245" s="80"/>
      <c r="L245" s="61"/>
      <c r="M245" s="57"/>
      <c r="N245" s="78"/>
      <c r="O245" s="83"/>
      <c r="P245" s="131"/>
    </row>
    <row r="246" spans="1:29" s="5" customFormat="1" ht="24" x14ac:dyDescent="0.25">
      <c r="A246" s="131">
        <f>245:245+1</f>
        <v>82</v>
      </c>
      <c r="B246" s="4" t="s">
        <v>19</v>
      </c>
      <c r="C246" s="132">
        <f>C241</f>
        <v>545</v>
      </c>
      <c r="D246" s="132">
        <f>D241</f>
        <v>325</v>
      </c>
      <c r="E246" s="73">
        <f>E242</f>
        <v>3</v>
      </c>
      <c r="F246" s="78" t="s">
        <v>85</v>
      </c>
      <c r="G246" s="133"/>
      <c r="H246" s="131">
        <v>40</v>
      </c>
      <c r="I246" s="131"/>
      <c r="J246" s="55">
        <f>ROUND(3.14*(D246/1000+H246/1000)*H246/1000*E246,2)</f>
        <v>0.14000000000000001</v>
      </c>
      <c r="K246" s="80" t="s">
        <v>86</v>
      </c>
      <c r="L246" s="61" t="s">
        <v>87</v>
      </c>
      <c r="M246" s="4" t="s">
        <v>88</v>
      </c>
      <c r="N246" s="78" t="s">
        <v>18</v>
      </c>
      <c r="O246" s="83">
        <f>J246*1.19*0.2</f>
        <v>3.3320000000000002E-2</v>
      </c>
      <c r="P246" s="131" t="s">
        <v>16</v>
      </c>
    </row>
    <row r="247" spans="1:29" s="5" customFormat="1" ht="12" x14ac:dyDescent="0.25">
      <c r="A247" s="131"/>
      <c r="B247" s="4"/>
      <c r="C247" s="78"/>
      <c r="D247" s="132"/>
      <c r="E247" s="132"/>
      <c r="F247" s="78"/>
      <c r="G247" s="84"/>
      <c r="H247" s="132"/>
      <c r="I247" s="132"/>
      <c r="J247" s="55"/>
      <c r="K247" s="80" t="s">
        <v>89</v>
      </c>
      <c r="L247" s="61">
        <v>2.9</v>
      </c>
      <c r="M247" s="57" t="s">
        <v>20</v>
      </c>
      <c r="N247" s="78" t="s">
        <v>17</v>
      </c>
      <c r="O247" s="83">
        <f>J246*L247</f>
        <v>0.40600000000000003</v>
      </c>
      <c r="P247" s="131" t="s">
        <v>16</v>
      </c>
    </row>
    <row r="248" spans="1:29" s="17" customFormat="1" ht="36" x14ac:dyDescent="0.25">
      <c r="A248" s="131">
        <f>246:246+1</f>
        <v>83</v>
      </c>
      <c r="B248" s="4" t="s">
        <v>99</v>
      </c>
      <c r="C248" s="82"/>
      <c r="D248" s="82"/>
      <c r="E248" s="85">
        <f>1.5*2</f>
        <v>3</v>
      </c>
      <c r="F248" s="19" t="s">
        <v>62</v>
      </c>
      <c r="G248" s="133" t="s">
        <v>100</v>
      </c>
      <c r="H248" s="132"/>
      <c r="I248" s="55">
        <f>ROUND(3.14*(D241/1000+2*H241/1000)*E248,2)</f>
        <v>7.45</v>
      </c>
      <c r="J248" s="86"/>
      <c r="K248" s="70" t="s">
        <v>101</v>
      </c>
      <c r="L248" s="71">
        <v>5.0000000000000001E-3</v>
      </c>
      <c r="M248" s="57" t="s">
        <v>93</v>
      </c>
      <c r="N248" s="132" t="s">
        <v>18</v>
      </c>
      <c r="O248" s="58">
        <f>I248*L248</f>
        <v>3.7249999999999998E-2</v>
      </c>
      <c r="P248" s="131" t="s">
        <v>16</v>
      </c>
    </row>
    <row r="249" spans="1:29" s="145" customFormat="1" ht="24" x14ac:dyDescent="0.25">
      <c r="A249" s="131"/>
      <c r="B249" s="4"/>
      <c r="C249" s="82"/>
      <c r="D249" s="82"/>
      <c r="E249" s="85"/>
      <c r="F249" s="19"/>
      <c r="G249" s="133"/>
      <c r="H249" s="132"/>
      <c r="I249" s="55"/>
      <c r="J249" s="86"/>
      <c r="K249" s="70" t="s">
        <v>102</v>
      </c>
      <c r="L249" s="71">
        <v>0.02</v>
      </c>
      <c r="M249" s="57" t="s">
        <v>95</v>
      </c>
      <c r="N249" s="132" t="s">
        <v>17</v>
      </c>
      <c r="O249" s="58">
        <f>I248*L249</f>
        <v>0.14899999999999999</v>
      </c>
      <c r="P249" s="131" t="s">
        <v>16</v>
      </c>
    </row>
    <row r="250" spans="1:29" s="66" customFormat="1" ht="48" x14ac:dyDescent="0.25">
      <c r="A250" s="146"/>
      <c r="B250" s="147" t="s">
        <v>111</v>
      </c>
      <c r="C250" s="148">
        <v>545</v>
      </c>
      <c r="D250" s="149">
        <v>273</v>
      </c>
      <c r="E250" s="150">
        <f>E257+E259+E261</f>
        <v>24</v>
      </c>
      <c r="F250" s="151"/>
      <c r="G250" s="64"/>
      <c r="H250" s="152">
        <v>200</v>
      </c>
      <c r="I250" s="153">
        <f>ROUND(3.14*(D250/1000+2*H250/1000)*E250,2)</f>
        <v>50.72</v>
      </c>
      <c r="J250" s="144">
        <f>ROUND(3.14*(D250/1000+H250/1000)*H250/1000*E250,2)</f>
        <v>7.13</v>
      </c>
      <c r="K250" s="154"/>
      <c r="L250" s="154"/>
      <c r="M250" s="154"/>
      <c r="N250" s="154"/>
      <c r="O250" s="154"/>
      <c r="P250" s="154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</row>
    <row r="251" spans="1:29" s="145" customFormat="1" ht="24" x14ac:dyDescent="0.25">
      <c r="A251" s="131">
        <f>248:248+1</f>
        <v>84</v>
      </c>
      <c r="B251" s="4" t="s">
        <v>14</v>
      </c>
      <c r="C251" s="78">
        <f>C250</f>
        <v>545</v>
      </c>
      <c r="D251" s="78">
        <f>D250</f>
        <v>273</v>
      </c>
      <c r="E251" s="79">
        <f>E250</f>
        <v>24</v>
      </c>
      <c r="F251" s="78" t="str">
        <f>F252</f>
        <v>маты м/в прош.</v>
      </c>
      <c r="G251" s="133" t="s">
        <v>74</v>
      </c>
      <c r="H251" s="132">
        <f>H250-H254</f>
        <v>160</v>
      </c>
      <c r="I251" s="132"/>
      <c r="J251" s="55">
        <f>J252</f>
        <v>6.19</v>
      </c>
      <c r="K251" s="80"/>
      <c r="L251" s="61"/>
      <c r="M251" s="56"/>
      <c r="N251" s="64"/>
      <c r="O251" s="81"/>
      <c r="P251" s="53"/>
    </row>
    <row r="252" spans="1:29" s="145" customFormat="1" ht="24" x14ac:dyDescent="0.25">
      <c r="A252" s="131">
        <f>251:251+1</f>
        <v>85</v>
      </c>
      <c r="B252" s="4" t="s">
        <v>19</v>
      </c>
      <c r="C252" s="78">
        <f>C250</f>
        <v>545</v>
      </c>
      <c r="D252" s="132">
        <f>D250</f>
        <v>273</v>
      </c>
      <c r="E252" s="73">
        <f>E251</f>
        <v>24</v>
      </c>
      <c r="F252" s="78" t="s">
        <v>15</v>
      </c>
      <c r="G252" s="133"/>
      <c r="H252" s="132">
        <f>H251</f>
        <v>160</v>
      </c>
      <c r="I252" s="132"/>
      <c r="J252" s="55">
        <f>ROUND(J250-J255,2)</f>
        <v>6.19</v>
      </c>
      <c r="K252" s="60" t="s">
        <v>37</v>
      </c>
      <c r="L252" s="61">
        <v>1.24</v>
      </c>
      <c r="M252" s="57" t="s">
        <v>78</v>
      </c>
      <c r="N252" s="78" t="s">
        <v>11</v>
      </c>
      <c r="O252" s="58">
        <f>ROUND(J252*L252,2)</f>
        <v>7.68</v>
      </c>
      <c r="P252" s="132" t="s">
        <v>16</v>
      </c>
    </row>
    <row r="253" spans="1:29" s="145" customFormat="1" ht="12" x14ac:dyDescent="0.25">
      <c r="A253" s="131"/>
      <c r="B253" s="4"/>
      <c r="C253" s="131"/>
      <c r="D253" s="82"/>
      <c r="E253" s="82"/>
      <c r="F253" s="78"/>
      <c r="G253" s="78"/>
      <c r="H253" s="132"/>
      <c r="I253" s="132"/>
      <c r="J253" s="55"/>
      <c r="K253" s="80" t="s">
        <v>73</v>
      </c>
      <c r="L253" s="61">
        <v>2.9</v>
      </c>
      <c r="M253" s="57" t="s">
        <v>20</v>
      </c>
      <c r="N253" s="78" t="s">
        <v>17</v>
      </c>
      <c r="O253" s="83">
        <f>J252*L253</f>
        <v>17.951000000000001</v>
      </c>
      <c r="P253" s="131" t="s">
        <v>16</v>
      </c>
    </row>
    <row r="254" spans="1:29" s="5" customFormat="1" ht="12" x14ac:dyDescent="0.25">
      <c r="A254" s="131">
        <f>252:252+1</f>
        <v>86</v>
      </c>
      <c r="B254" s="4" t="s">
        <v>14</v>
      </c>
      <c r="C254" s="78">
        <f>C250</f>
        <v>545</v>
      </c>
      <c r="D254" s="78">
        <f>D250</f>
        <v>273</v>
      </c>
      <c r="E254" s="79">
        <f>E251</f>
        <v>24</v>
      </c>
      <c r="F254" s="78" t="str">
        <f>F255</f>
        <v>МКРВ</v>
      </c>
      <c r="G254" s="133"/>
      <c r="H254" s="131">
        <f>H255</f>
        <v>40</v>
      </c>
      <c r="I254" s="131"/>
      <c r="J254" s="55">
        <f>J255</f>
        <v>0.94</v>
      </c>
      <c r="K254" s="80"/>
      <c r="L254" s="61"/>
      <c r="M254" s="57"/>
      <c r="N254" s="78"/>
      <c r="O254" s="83"/>
      <c r="P254" s="131"/>
    </row>
    <row r="255" spans="1:29" s="5" customFormat="1" ht="24" x14ac:dyDescent="0.25">
      <c r="A255" s="131">
        <f>254:254+1</f>
        <v>87</v>
      </c>
      <c r="B255" s="4" t="s">
        <v>19</v>
      </c>
      <c r="C255" s="132">
        <f>C250</f>
        <v>545</v>
      </c>
      <c r="D255" s="132">
        <f>D250</f>
        <v>273</v>
      </c>
      <c r="E255" s="73">
        <f>E251</f>
        <v>24</v>
      </c>
      <c r="F255" s="78" t="s">
        <v>85</v>
      </c>
      <c r="G255" s="133"/>
      <c r="H255" s="131">
        <v>40</v>
      </c>
      <c r="I255" s="131"/>
      <c r="J255" s="55">
        <f>ROUND(3.14*(D255/1000+H255/1000)*H255/1000*E255,2)</f>
        <v>0.94</v>
      </c>
      <c r="K255" s="80" t="s">
        <v>86</v>
      </c>
      <c r="L255" s="61" t="s">
        <v>87</v>
      </c>
      <c r="M255" s="4" t="s">
        <v>88</v>
      </c>
      <c r="N255" s="78" t="s">
        <v>18</v>
      </c>
      <c r="O255" s="83">
        <f>J255*1.19*0.2</f>
        <v>0.22371999999999997</v>
      </c>
      <c r="P255" s="131" t="s">
        <v>16</v>
      </c>
    </row>
    <row r="256" spans="1:29" s="5" customFormat="1" ht="12" x14ac:dyDescent="0.25">
      <c r="A256" s="131"/>
      <c r="B256" s="4"/>
      <c r="C256" s="78"/>
      <c r="D256" s="132"/>
      <c r="E256" s="132"/>
      <c r="F256" s="78"/>
      <c r="G256" s="84"/>
      <c r="H256" s="132"/>
      <c r="I256" s="132"/>
      <c r="J256" s="55"/>
      <c r="K256" s="80" t="s">
        <v>89</v>
      </c>
      <c r="L256" s="61">
        <v>2.9</v>
      </c>
      <c r="M256" s="57" t="s">
        <v>20</v>
      </c>
      <c r="N256" s="78" t="s">
        <v>17</v>
      </c>
      <c r="O256" s="83">
        <f>J255*L256</f>
        <v>2.726</v>
      </c>
      <c r="P256" s="131" t="s">
        <v>16</v>
      </c>
    </row>
    <row r="257" spans="1:31" s="17" customFormat="1" ht="24" x14ac:dyDescent="0.25">
      <c r="A257" s="131">
        <f>255:255+1</f>
        <v>88</v>
      </c>
      <c r="B257" s="4" t="s">
        <v>90</v>
      </c>
      <c r="C257" s="82"/>
      <c r="D257" s="82"/>
      <c r="E257" s="85">
        <f>0.5*22+1*2+1*6+1*1</f>
        <v>20</v>
      </c>
      <c r="F257" s="19" t="s">
        <v>62</v>
      </c>
      <c r="G257" s="133" t="s">
        <v>91</v>
      </c>
      <c r="H257" s="132"/>
      <c r="I257" s="55">
        <f>ROUND(3.14*(D250/1000+2*H250/1000)*E257,2)</f>
        <v>42.26</v>
      </c>
      <c r="J257" s="86"/>
      <c r="K257" s="60" t="s">
        <v>92</v>
      </c>
      <c r="L257" s="61">
        <v>4.5999999999999999E-3</v>
      </c>
      <c r="M257" s="57" t="s">
        <v>93</v>
      </c>
      <c r="N257" s="132" t="s">
        <v>18</v>
      </c>
      <c r="O257" s="58">
        <f>I257*L257</f>
        <v>0.19439599999999999</v>
      </c>
      <c r="P257" s="131" t="s">
        <v>16</v>
      </c>
    </row>
    <row r="258" spans="1:31" s="145" customFormat="1" ht="24" x14ac:dyDescent="0.25">
      <c r="A258" s="131"/>
      <c r="B258" s="4"/>
      <c r="C258" s="82"/>
      <c r="D258" s="82"/>
      <c r="E258" s="85"/>
      <c r="F258" s="19"/>
      <c r="G258" s="133"/>
      <c r="H258" s="132"/>
      <c r="I258" s="55"/>
      <c r="J258" s="86"/>
      <c r="K258" s="60" t="s">
        <v>94</v>
      </c>
      <c r="L258" s="61">
        <v>1.4999999999999999E-2</v>
      </c>
      <c r="M258" s="57" t="s">
        <v>95</v>
      </c>
      <c r="N258" s="132" t="s">
        <v>17</v>
      </c>
      <c r="O258" s="58">
        <f>I257*L258</f>
        <v>0.63389999999999991</v>
      </c>
      <c r="P258" s="131" t="s">
        <v>16</v>
      </c>
    </row>
    <row r="259" spans="1:31" s="17" customFormat="1" ht="36" x14ac:dyDescent="0.25">
      <c r="A259" s="131">
        <f>257:257+1</f>
        <v>89</v>
      </c>
      <c r="B259" s="4" t="s">
        <v>99</v>
      </c>
      <c r="C259" s="82"/>
      <c r="D259" s="82"/>
      <c r="E259" s="85">
        <f>2*1</f>
        <v>2</v>
      </c>
      <c r="F259" s="19" t="s">
        <v>62</v>
      </c>
      <c r="G259" s="133" t="s">
        <v>100</v>
      </c>
      <c r="H259" s="132"/>
      <c r="I259" s="55">
        <f>ROUND(3.14*(D250/1000+2*H250/1000)*E259,2)</f>
        <v>4.2300000000000004</v>
      </c>
      <c r="J259" s="86"/>
      <c r="K259" s="60" t="s">
        <v>101</v>
      </c>
      <c r="L259" s="61">
        <v>5.0000000000000001E-3</v>
      </c>
      <c r="M259" s="57" t="s">
        <v>93</v>
      </c>
      <c r="N259" s="132" t="s">
        <v>18</v>
      </c>
      <c r="O259" s="58">
        <f>I259*L259</f>
        <v>2.1150000000000002E-2</v>
      </c>
      <c r="P259" s="131" t="s">
        <v>16</v>
      </c>
    </row>
    <row r="260" spans="1:31" s="145" customFormat="1" ht="24" x14ac:dyDescent="0.25">
      <c r="A260" s="131"/>
      <c r="B260" s="4"/>
      <c r="C260" s="82"/>
      <c r="D260" s="82"/>
      <c r="E260" s="131"/>
      <c r="F260" s="19"/>
      <c r="G260" s="133"/>
      <c r="H260" s="132"/>
      <c r="I260" s="85"/>
      <c r="J260" s="86"/>
      <c r="K260" s="60" t="s">
        <v>102</v>
      </c>
      <c r="L260" s="61">
        <v>0.02</v>
      </c>
      <c r="M260" s="57" t="s">
        <v>95</v>
      </c>
      <c r="N260" s="132" t="s">
        <v>17</v>
      </c>
      <c r="O260" s="58">
        <f>I259*L260</f>
        <v>8.4600000000000009E-2</v>
      </c>
      <c r="P260" s="131" t="s">
        <v>16</v>
      </c>
    </row>
    <row r="261" spans="1:31" s="102" customFormat="1" ht="24" x14ac:dyDescent="0.25">
      <c r="A261" s="131">
        <f>259:259+1</f>
        <v>90</v>
      </c>
      <c r="B261" s="4" t="s">
        <v>103</v>
      </c>
      <c r="C261" s="82"/>
      <c r="D261" s="82"/>
      <c r="E261" s="85">
        <f>1*2</f>
        <v>2</v>
      </c>
      <c r="F261" s="19" t="s">
        <v>62</v>
      </c>
      <c r="G261" s="133" t="s">
        <v>104</v>
      </c>
      <c r="H261" s="19"/>
      <c r="I261" s="55">
        <f>ROUND(3.14*(D250/1000+2*H250/1000)*E261,2)</f>
        <v>4.2300000000000004</v>
      </c>
      <c r="J261" s="86"/>
      <c r="K261" s="60" t="s">
        <v>105</v>
      </c>
      <c r="L261" s="61">
        <v>5.1999999999999998E-3</v>
      </c>
      <c r="M261" s="57" t="s">
        <v>93</v>
      </c>
      <c r="N261" s="132" t="s">
        <v>18</v>
      </c>
      <c r="O261" s="58">
        <f>I261*L261</f>
        <v>2.1996000000000002E-2</v>
      </c>
      <c r="P261" s="131" t="s">
        <v>16</v>
      </c>
      <c r="AB261" s="103"/>
      <c r="AC261" s="103"/>
      <c r="AD261" s="103"/>
      <c r="AE261" s="103"/>
    </row>
    <row r="262" spans="1:31" s="102" customFormat="1" ht="24" x14ac:dyDescent="0.25">
      <c r="A262" s="131"/>
      <c r="B262" s="4"/>
      <c r="C262" s="82"/>
      <c r="D262" s="82"/>
      <c r="E262" s="131"/>
      <c r="F262" s="19"/>
      <c r="G262" s="133"/>
      <c r="H262" s="19"/>
      <c r="I262" s="89"/>
      <c r="J262" s="86"/>
      <c r="K262" s="60" t="s">
        <v>106</v>
      </c>
      <c r="L262" s="61">
        <v>0.02</v>
      </c>
      <c r="M262" s="57" t="s">
        <v>95</v>
      </c>
      <c r="N262" s="132" t="s">
        <v>17</v>
      </c>
      <c r="O262" s="58">
        <f>I261*L262</f>
        <v>8.4600000000000009E-2</v>
      </c>
      <c r="P262" s="131" t="s">
        <v>16</v>
      </c>
      <c r="AB262" s="103"/>
      <c r="AC262" s="103"/>
      <c r="AD262" s="103"/>
      <c r="AE262" s="103"/>
    </row>
    <row r="263" spans="1:31" s="66" customFormat="1" ht="48" x14ac:dyDescent="0.25">
      <c r="A263" s="146"/>
      <c r="B263" s="147" t="s">
        <v>111</v>
      </c>
      <c r="C263" s="148">
        <v>545</v>
      </c>
      <c r="D263" s="149">
        <v>273</v>
      </c>
      <c r="E263" s="150">
        <f>E271+E274</f>
        <v>10</v>
      </c>
      <c r="F263" s="151"/>
      <c r="G263" s="64"/>
      <c r="H263" s="152">
        <v>200</v>
      </c>
      <c r="I263" s="153">
        <f>ROUND(3.14*(D263/1000+2*H263/1000)*E263,2)</f>
        <v>21.13</v>
      </c>
      <c r="J263" s="144">
        <f>ROUND(3.14*(D263/1000+H263/1000)*H263/1000*E263,2)</f>
        <v>2.97</v>
      </c>
      <c r="K263" s="154"/>
      <c r="L263" s="154"/>
      <c r="M263" s="154"/>
      <c r="N263" s="154"/>
      <c r="O263" s="154"/>
      <c r="P263" s="154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</row>
    <row r="264" spans="1:31" s="145" customFormat="1" ht="24" x14ac:dyDescent="0.25">
      <c r="A264" s="131">
        <f>261:261+1</f>
        <v>91</v>
      </c>
      <c r="B264" s="4" t="s">
        <v>14</v>
      </c>
      <c r="C264" s="78">
        <f>C263</f>
        <v>545</v>
      </c>
      <c r="D264" s="78">
        <f>D263</f>
        <v>273</v>
      </c>
      <c r="E264" s="79">
        <f>E263</f>
        <v>10</v>
      </c>
      <c r="F264" s="78" t="str">
        <f>F265</f>
        <v>маты м/в прош.</v>
      </c>
      <c r="G264" s="133" t="s">
        <v>107</v>
      </c>
      <c r="H264" s="132">
        <f>H263-H267</f>
        <v>160</v>
      </c>
      <c r="I264" s="132"/>
      <c r="J264" s="55">
        <f>J265</f>
        <v>2.58</v>
      </c>
      <c r="K264" s="80"/>
      <c r="L264" s="61"/>
      <c r="M264" s="56"/>
      <c r="N264" s="64"/>
      <c r="O264" s="81"/>
      <c r="P264" s="53"/>
    </row>
    <row r="265" spans="1:31" s="145" customFormat="1" ht="24" x14ac:dyDescent="0.25">
      <c r="A265" s="131">
        <f>264:264+1</f>
        <v>92</v>
      </c>
      <c r="B265" s="4" t="s">
        <v>19</v>
      </c>
      <c r="C265" s="78">
        <f>C263</f>
        <v>545</v>
      </c>
      <c r="D265" s="132">
        <f>D263</f>
        <v>273</v>
      </c>
      <c r="E265" s="73">
        <f>E264</f>
        <v>10</v>
      </c>
      <c r="F265" s="78" t="s">
        <v>15</v>
      </c>
      <c r="G265" s="133"/>
      <c r="H265" s="132">
        <f>H264</f>
        <v>160</v>
      </c>
      <c r="I265" s="132"/>
      <c r="J265" s="55">
        <f>ROUND(J263-J268,2)</f>
        <v>2.58</v>
      </c>
      <c r="K265" s="60" t="s">
        <v>37</v>
      </c>
      <c r="L265" s="61">
        <v>1.24</v>
      </c>
      <c r="M265" s="57" t="s">
        <v>78</v>
      </c>
      <c r="N265" s="78" t="s">
        <v>11</v>
      </c>
      <c r="O265" s="58">
        <f>ROUND(J265*L265,2)</f>
        <v>3.2</v>
      </c>
      <c r="P265" s="132" t="s">
        <v>16</v>
      </c>
    </row>
    <row r="266" spans="1:31" s="52" customFormat="1" ht="12" x14ac:dyDescent="0.25">
      <c r="A266" s="93"/>
      <c r="B266" s="4"/>
      <c r="C266" s="93"/>
      <c r="D266" s="82"/>
      <c r="E266" s="82"/>
      <c r="F266" s="78"/>
      <c r="G266" s="78"/>
      <c r="H266" s="94"/>
      <c r="I266" s="94"/>
      <c r="J266" s="55"/>
      <c r="K266" s="80" t="s">
        <v>73</v>
      </c>
      <c r="L266" s="61">
        <v>2.9</v>
      </c>
      <c r="M266" s="57" t="s">
        <v>20</v>
      </c>
      <c r="N266" s="78" t="s">
        <v>17</v>
      </c>
      <c r="O266" s="83">
        <f>J265*L266</f>
        <v>7.4820000000000002</v>
      </c>
      <c r="P266" s="93" t="s">
        <v>16</v>
      </c>
    </row>
    <row r="267" spans="1:31" s="5" customFormat="1" ht="12" x14ac:dyDescent="0.25">
      <c r="A267" s="93">
        <f>265:265+1</f>
        <v>93</v>
      </c>
      <c r="B267" s="4" t="s">
        <v>14</v>
      </c>
      <c r="C267" s="78">
        <f>C263</f>
        <v>545</v>
      </c>
      <c r="D267" s="78">
        <f>D263</f>
        <v>273</v>
      </c>
      <c r="E267" s="79">
        <f>E264</f>
        <v>10</v>
      </c>
      <c r="F267" s="78" t="str">
        <f>F268</f>
        <v>МКРВ</v>
      </c>
      <c r="G267" s="96"/>
      <c r="H267" s="93">
        <f>H268</f>
        <v>40</v>
      </c>
      <c r="I267" s="93"/>
      <c r="J267" s="55">
        <f>J268</f>
        <v>0.39</v>
      </c>
      <c r="K267" s="80"/>
      <c r="L267" s="61"/>
      <c r="M267" s="57"/>
      <c r="N267" s="78"/>
      <c r="O267" s="83"/>
      <c r="P267" s="93"/>
    </row>
    <row r="268" spans="1:31" s="5" customFormat="1" ht="24" x14ac:dyDescent="0.25">
      <c r="A268" s="131">
        <f>267:267+1</f>
        <v>94</v>
      </c>
      <c r="B268" s="4" t="s">
        <v>19</v>
      </c>
      <c r="C268" s="132">
        <f>C263</f>
        <v>545</v>
      </c>
      <c r="D268" s="132">
        <f>D263</f>
        <v>273</v>
      </c>
      <c r="E268" s="73">
        <f>E264</f>
        <v>10</v>
      </c>
      <c r="F268" s="78" t="s">
        <v>85</v>
      </c>
      <c r="G268" s="133"/>
      <c r="H268" s="131">
        <v>40</v>
      </c>
      <c r="I268" s="131"/>
      <c r="J268" s="55">
        <f>ROUND(3.14*(D268/1000+H268/1000)*H268/1000*E268,2)</f>
        <v>0.39</v>
      </c>
      <c r="K268" s="80" t="s">
        <v>86</v>
      </c>
      <c r="L268" s="61" t="s">
        <v>87</v>
      </c>
      <c r="M268" s="4" t="s">
        <v>88</v>
      </c>
      <c r="N268" s="78" t="s">
        <v>18</v>
      </c>
      <c r="O268" s="83">
        <f>J268*1.19*0.2</f>
        <v>9.2820000000000014E-2</v>
      </c>
      <c r="P268" s="131" t="s">
        <v>16</v>
      </c>
    </row>
    <row r="269" spans="1:31" s="5" customFormat="1" ht="12" x14ac:dyDescent="0.25">
      <c r="A269" s="131"/>
      <c r="B269" s="4"/>
      <c r="C269" s="78"/>
      <c r="D269" s="132"/>
      <c r="E269" s="132"/>
      <c r="F269" s="78"/>
      <c r="G269" s="84"/>
      <c r="H269" s="132"/>
      <c r="I269" s="132"/>
      <c r="J269" s="55"/>
      <c r="K269" s="80" t="s">
        <v>89</v>
      </c>
      <c r="L269" s="61">
        <v>2.9</v>
      </c>
      <c r="M269" s="57" t="s">
        <v>20</v>
      </c>
      <c r="N269" s="78" t="s">
        <v>17</v>
      </c>
      <c r="O269" s="83">
        <f>J268*L269</f>
        <v>1.131</v>
      </c>
      <c r="P269" s="131" t="s">
        <v>16</v>
      </c>
    </row>
    <row r="270" spans="1:31" s="17" customFormat="1" ht="37.5" customHeight="1" x14ac:dyDescent="0.25">
      <c r="A270" s="131">
        <f>268:268+1</f>
        <v>95</v>
      </c>
      <c r="B270" s="4" t="s">
        <v>148</v>
      </c>
      <c r="C270" s="78"/>
      <c r="D270" s="132"/>
      <c r="E270" s="132"/>
      <c r="F270" s="78"/>
      <c r="H270" s="132"/>
      <c r="I270" s="55">
        <f>I271</f>
        <v>16.899999999999999</v>
      </c>
      <c r="J270" s="55"/>
      <c r="K270" s="70"/>
      <c r="L270" s="71"/>
      <c r="M270" s="57"/>
      <c r="N270" s="78"/>
      <c r="O270" s="58"/>
      <c r="P270" s="131"/>
    </row>
    <row r="271" spans="1:31" s="17" customFormat="1" ht="24" x14ac:dyDescent="0.25">
      <c r="A271" s="131">
        <f>270:270+1</f>
        <v>96</v>
      </c>
      <c r="B271" s="4" t="s">
        <v>90</v>
      </c>
      <c r="C271" s="82"/>
      <c r="D271" s="82"/>
      <c r="E271" s="85">
        <f>0.5*6+1*2+1*2+1*1</f>
        <v>8</v>
      </c>
      <c r="F271" s="19" t="s">
        <v>62</v>
      </c>
      <c r="G271" s="133" t="s">
        <v>91</v>
      </c>
      <c r="H271" s="132"/>
      <c r="I271" s="55">
        <f>ROUNDDOWN(3.14*(D263/1000+2*H263/1000)*E271,2)</f>
        <v>16.899999999999999</v>
      </c>
      <c r="J271" s="86"/>
      <c r="K271" s="60" t="s">
        <v>92</v>
      </c>
      <c r="L271" s="61">
        <v>4.5999999999999999E-3</v>
      </c>
      <c r="M271" s="57" t="s">
        <v>93</v>
      </c>
      <c r="N271" s="132" t="s">
        <v>18</v>
      </c>
      <c r="O271" s="58">
        <f>I271*L271</f>
        <v>7.773999999999999E-2</v>
      </c>
      <c r="P271" s="131" t="s">
        <v>16</v>
      </c>
    </row>
    <row r="272" spans="1:31" s="145" customFormat="1" ht="24" x14ac:dyDescent="0.25">
      <c r="A272" s="131"/>
      <c r="B272" s="4"/>
      <c r="C272" s="82"/>
      <c r="D272" s="82"/>
      <c r="E272" s="85"/>
      <c r="F272" s="19"/>
      <c r="G272" s="133"/>
      <c r="H272" s="132"/>
      <c r="I272" s="55"/>
      <c r="J272" s="86"/>
      <c r="K272" s="60" t="s">
        <v>94</v>
      </c>
      <c r="L272" s="61">
        <v>1.4999999999999999E-2</v>
      </c>
      <c r="M272" s="57" t="s">
        <v>95</v>
      </c>
      <c r="N272" s="132" t="s">
        <v>17</v>
      </c>
      <c r="O272" s="58">
        <f>I271*L272</f>
        <v>0.25349999999999995</v>
      </c>
      <c r="P272" s="131" t="s">
        <v>16</v>
      </c>
    </row>
    <row r="273" spans="1:29" s="145" customFormat="1" ht="24" x14ac:dyDescent="0.25">
      <c r="A273" s="131">
        <f>A271+1</f>
        <v>97</v>
      </c>
      <c r="B273" s="4" t="s">
        <v>147</v>
      </c>
      <c r="C273" s="82"/>
      <c r="D273" s="82"/>
      <c r="E273" s="82"/>
      <c r="F273" s="19"/>
      <c r="H273" s="19"/>
      <c r="I273" s="55">
        <f>I274</f>
        <v>4.2300000000000004</v>
      </c>
      <c r="J273" s="86"/>
      <c r="K273" s="70"/>
      <c r="L273" s="71"/>
      <c r="M273" s="57"/>
      <c r="N273" s="132"/>
      <c r="O273" s="58"/>
      <c r="P273" s="131"/>
    </row>
    <row r="274" spans="1:29" s="87" customFormat="1" ht="36" x14ac:dyDescent="0.25">
      <c r="A274" s="93">
        <f>273:273+1</f>
        <v>98</v>
      </c>
      <c r="B274" s="4" t="s">
        <v>99</v>
      </c>
      <c r="C274" s="82"/>
      <c r="D274" s="82"/>
      <c r="E274" s="85">
        <f>2*1</f>
        <v>2</v>
      </c>
      <c r="F274" s="19" t="s">
        <v>62</v>
      </c>
      <c r="G274" s="96" t="s">
        <v>100</v>
      </c>
      <c r="H274" s="94"/>
      <c r="I274" s="89">
        <f>ROUND(3.14*(D263/1000+2*H263/1000)*E274,2)</f>
        <v>4.2300000000000004</v>
      </c>
      <c r="J274" s="86"/>
      <c r="K274" s="60" t="s">
        <v>101</v>
      </c>
      <c r="L274" s="61">
        <v>5.0000000000000001E-3</v>
      </c>
      <c r="M274" s="57" t="s">
        <v>93</v>
      </c>
      <c r="N274" s="94" t="s">
        <v>18</v>
      </c>
      <c r="O274" s="58">
        <f>I274*L274</f>
        <v>2.1150000000000002E-2</v>
      </c>
      <c r="P274" s="93" t="s">
        <v>16</v>
      </c>
    </row>
    <row r="275" spans="1:29" s="90" customFormat="1" ht="24" x14ac:dyDescent="0.25">
      <c r="A275" s="93"/>
      <c r="B275" s="4"/>
      <c r="C275" s="82"/>
      <c r="D275" s="82"/>
      <c r="E275" s="93"/>
      <c r="F275" s="19"/>
      <c r="G275" s="96"/>
      <c r="H275" s="94"/>
      <c r="I275" s="85"/>
      <c r="J275" s="86"/>
      <c r="K275" s="60" t="s">
        <v>102</v>
      </c>
      <c r="L275" s="61">
        <v>0.02</v>
      </c>
      <c r="M275" s="57" t="s">
        <v>95</v>
      </c>
      <c r="N275" s="94" t="s">
        <v>17</v>
      </c>
      <c r="O275" s="58">
        <f>I274*L275</f>
        <v>8.4600000000000009E-2</v>
      </c>
      <c r="P275" s="93" t="s">
        <v>16</v>
      </c>
    </row>
    <row r="276" spans="1:29" s="66" customFormat="1" ht="24" x14ac:dyDescent="0.25">
      <c r="A276" s="117"/>
      <c r="B276" s="118" t="s">
        <v>112</v>
      </c>
      <c r="C276" s="111">
        <v>545</v>
      </c>
      <c r="D276" s="112">
        <v>219</v>
      </c>
      <c r="E276" s="113">
        <f>E285+E287</f>
        <v>4.5</v>
      </c>
      <c r="F276" s="109"/>
      <c r="G276" s="114"/>
      <c r="H276" s="119">
        <v>183</v>
      </c>
      <c r="I276" s="115">
        <f>ROUND(3.14*(D276/1000+2*H276/1000)*E276,2)</f>
        <v>8.27</v>
      </c>
      <c r="J276" s="116">
        <f>ROUND(3.14*(D276/1000+H276/1000)*H276/1000*E276,2)</f>
        <v>1.04</v>
      </c>
      <c r="K276" s="110"/>
      <c r="L276" s="110"/>
      <c r="M276" s="110"/>
      <c r="N276" s="110"/>
      <c r="O276" s="110"/>
      <c r="P276" s="110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5"/>
      <c r="AC276" s="65"/>
    </row>
    <row r="277" spans="1:29" s="145" customFormat="1" ht="24" x14ac:dyDescent="0.25">
      <c r="A277" s="131">
        <f>274:274+1</f>
        <v>99</v>
      </c>
      <c r="B277" s="4" t="s">
        <v>14</v>
      </c>
      <c r="C277" s="78">
        <f>C276</f>
        <v>545</v>
      </c>
      <c r="D277" s="78">
        <f>D276</f>
        <v>219</v>
      </c>
      <c r="E277" s="79">
        <f>E276</f>
        <v>4.5</v>
      </c>
      <c r="F277" s="78" t="str">
        <f>F280</f>
        <v>маты м/в прош.</v>
      </c>
      <c r="G277" s="133" t="s">
        <v>74</v>
      </c>
      <c r="H277" s="132">
        <f>H276-H282</f>
        <v>143</v>
      </c>
      <c r="I277" s="132"/>
      <c r="J277" s="132">
        <f>J276-J282</f>
        <v>0.89</v>
      </c>
      <c r="K277" s="80"/>
      <c r="L277" s="61"/>
      <c r="M277" s="56"/>
      <c r="N277" s="64"/>
      <c r="O277" s="81"/>
      <c r="P277" s="53"/>
    </row>
    <row r="278" spans="1:29" s="145" customFormat="1" ht="24" x14ac:dyDescent="0.25">
      <c r="A278" s="131">
        <f>277:277+1</f>
        <v>100</v>
      </c>
      <c r="B278" s="4" t="s">
        <v>19</v>
      </c>
      <c r="C278" s="78"/>
      <c r="D278" s="132"/>
      <c r="E278" s="73"/>
      <c r="F278" s="78" t="s">
        <v>15</v>
      </c>
      <c r="G278" s="133"/>
      <c r="H278" s="106">
        <f>H277-H280</f>
        <v>79.444444444444457</v>
      </c>
      <c r="I278" s="132"/>
      <c r="J278" s="55">
        <f>J277-J280</f>
        <v>0.49</v>
      </c>
      <c r="K278" s="60" t="s">
        <v>37</v>
      </c>
      <c r="L278" s="61">
        <v>1.24</v>
      </c>
      <c r="M278" s="57" t="s">
        <v>78</v>
      </c>
      <c r="N278" s="78" t="s">
        <v>11</v>
      </c>
      <c r="O278" s="58">
        <f>ROUND(J278*L278,2)</f>
        <v>0.61</v>
      </c>
      <c r="P278" s="132" t="s">
        <v>16</v>
      </c>
    </row>
    <row r="279" spans="1:29" s="145" customFormat="1" ht="12" x14ac:dyDescent="0.25">
      <c r="A279" s="131"/>
      <c r="B279" s="4"/>
      <c r="C279" s="131"/>
      <c r="D279" s="82"/>
      <c r="E279" s="82"/>
      <c r="F279" s="78"/>
      <c r="G279" s="78"/>
      <c r="H279" s="132"/>
      <c r="I279" s="132"/>
      <c r="J279" s="55"/>
      <c r="K279" s="80" t="s">
        <v>73</v>
      </c>
      <c r="L279" s="61">
        <v>2.9</v>
      </c>
      <c r="M279" s="57" t="s">
        <v>20</v>
      </c>
      <c r="N279" s="78" t="s">
        <v>17</v>
      </c>
      <c r="O279" s="83">
        <f>J278*L279</f>
        <v>1.421</v>
      </c>
      <c r="P279" s="131" t="s">
        <v>16</v>
      </c>
    </row>
    <row r="280" spans="1:29" s="145" customFormat="1" ht="24" x14ac:dyDescent="0.25">
      <c r="A280" s="131">
        <f>278:278+1</f>
        <v>101</v>
      </c>
      <c r="B280" s="4" t="s">
        <v>19</v>
      </c>
      <c r="C280" s="78">
        <f>C276</f>
        <v>545</v>
      </c>
      <c r="D280" s="132">
        <f>D276</f>
        <v>219</v>
      </c>
      <c r="E280" s="73">
        <f>E277</f>
        <v>4.5</v>
      </c>
      <c r="F280" s="78" t="s">
        <v>15</v>
      </c>
      <c r="G280" s="133"/>
      <c r="H280" s="106">
        <f>H277/180*80</f>
        <v>63.55555555555555</v>
      </c>
      <c r="I280" s="132"/>
      <c r="J280" s="55">
        <f>ROUND(J277/180*80,2)</f>
        <v>0.4</v>
      </c>
      <c r="K280" s="60" t="s">
        <v>37</v>
      </c>
      <c r="L280" s="61">
        <v>1.24</v>
      </c>
      <c r="M280" s="57" t="s">
        <v>43</v>
      </c>
      <c r="N280" s="78" t="s">
        <v>11</v>
      </c>
      <c r="O280" s="58">
        <f>J280*L280</f>
        <v>0.496</v>
      </c>
      <c r="P280" s="132" t="s">
        <v>16</v>
      </c>
    </row>
    <row r="281" spans="1:29" s="52" customFormat="1" ht="12" x14ac:dyDescent="0.25">
      <c r="A281" s="93"/>
      <c r="B281" s="4"/>
      <c r="C281" s="93"/>
      <c r="D281" s="82"/>
      <c r="E281" s="82"/>
      <c r="F281" s="78"/>
      <c r="G281" s="78"/>
      <c r="H281" s="94"/>
      <c r="I281" s="94"/>
      <c r="J281" s="55"/>
      <c r="K281" s="80" t="s">
        <v>73</v>
      </c>
      <c r="L281" s="61">
        <v>2.9</v>
      </c>
      <c r="M281" s="57" t="s">
        <v>20</v>
      </c>
      <c r="N281" s="78" t="s">
        <v>17</v>
      </c>
      <c r="O281" s="83">
        <f>J280*L281</f>
        <v>1.1599999999999999</v>
      </c>
      <c r="P281" s="93" t="s">
        <v>16</v>
      </c>
    </row>
    <row r="282" spans="1:29" s="5" customFormat="1" ht="12" x14ac:dyDescent="0.25">
      <c r="A282" s="93">
        <f>280:280+1</f>
        <v>102</v>
      </c>
      <c r="B282" s="4" t="s">
        <v>14</v>
      </c>
      <c r="C282" s="78">
        <f>C276</f>
        <v>545</v>
      </c>
      <c r="D282" s="78">
        <f>D276</f>
        <v>219</v>
      </c>
      <c r="E282" s="79">
        <f>E277</f>
        <v>4.5</v>
      </c>
      <c r="F282" s="78" t="str">
        <f>F283</f>
        <v>МКРВ</v>
      </c>
      <c r="G282" s="96"/>
      <c r="H282" s="93">
        <f>H283</f>
        <v>40</v>
      </c>
      <c r="I282" s="93"/>
      <c r="J282" s="55">
        <f>J283</f>
        <v>0.15</v>
      </c>
      <c r="K282" s="80"/>
      <c r="L282" s="61"/>
      <c r="M282" s="57"/>
      <c r="N282" s="78"/>
      <c r="O282" s="83"/>
      <c r="P282" s="93"/>
    </row>
    <row r="283" spans="1:29" s="5" customFormat="1" ht="24" x14ac:dyDescent="0.25">
      <c r="A283" s="93">
        <f>282:282+1</f>
        <v>103</v>
      </c>
      <c r="B283" s="4" t="s">
        <v>19</v>
      </c>
      <c r="C283" s="94">
        <f>C276</f>
        <v>545</v>
      </c>
      <c r="D283" s="94">
        <f>D276</f>
        <v>219</v>
      </c>
      <c r="E283" s="73">
        <f>E277</f>
        <v>4.5</v>
      </c>
      <c r="F283" s="78" t="s">
        <v>85</v>
      </c>
      <c r="G283" s="96"/>
      <c r="H283" s="93">
        <v>40</v>
      </c>
      <c r="I283" s="93"/>
      <c r="J283" s="55">
        <f>ROUND(3.14*(D283/1000+H283/1000)*H283/1000*E283,2)</f>
        <v>0.15</v>
      </c>
      <c r="K283" s="80" t="s">
        <v>86</v>
      </c>
      <c r="L283" s="61" t="s">
        <v>87</v>
      </c>
      <c r="M283" s="4" t="s">
        <v>88</v>
      </c>
      <c r="N283" s="78" t="s">
        <v>18</v>
      </c>
      <c r="O283" s="83">
        <f>J283*1.19*0.2</f>
        <v>3.5700000000000003E-2</v>
      </c>
      <c r="P283" s="93" t="s">
        <v>16</v>
      </c>
    </row>
    <row r="284" spans="1:29" s="5" customFormat="1" ht="12" x14ac:dyDescent="0.25">
      <c r="A284" s="93"/>
      <c r="B284" s="4"/>
      <c r="C284" s="78"/>
      <c r="D284" s="94"/>
      <c r="E284" s="94"/>
      <c r="F284" s="78"/>
      <c r="G284" s="84"/>
      <c r="H284" s="94"/>
      <c r="I284" s="94"/>
      <c r="J284" s="55"/>
      <c r="K284" s="80" t="s">
        <v>89</v>
      </c>
      <c r="L284" s="61">
        <v>2.9</v>
      </c>
      <c r="M284" s="57" t="s">
        <v>20</v>
      </c>
      <c r="N284" s="78" t="s">
        <v>17</v>
      </c>
      <c r="O284" s="83">
        <f>J283*L284</f>
        <v>0.435</v>
      </c>
      <c r="P284" s="93" t="s">
        <v>16</v>
      </c>
    </row>
    <row r="285" spans="1:29" s="87" customFormat="1" ht="24" x14ac:dyDescent="0.25">
      <c r="A285" s="93">
        <f>283:283+1</f>
        <v>104</v>
      </c>
      <c r="B285" s="4" t="s">
        <v>90</v>
      </c>
      <c r="C285" s="82"/>
      <c r="D285" s="82"/>
      <c r="E285" s="85">
        <f>0.5*3+1*1+1*1</f>
        <v>3.5</v>
      </c>
      <c r="F285" s="19" t="s">
        <v>62</v>
      </c>
      <c r="G285" s="96" t="s">
        <v>91</v>
      </c>
      <c r="H285" s="94"/>
      <c r="I285" s="55">
        <f>ROUND(3.14*(D276/1000+2*H276/1000)*E285,2)</f>
        <v>6.43</v>
      </c>
      <c r="J285" s="86"/>
      <c r="K285" s="60" t="s">
        <v>92</v>
      </c>
      <c r="L285" s="61">
        <v>4.5999999999999999E-3</v>
      </c>
      <c r="M285" s="57" t="s">
        <v>93</v>
      </c>
      <c r="N285" s="94" t="s">
        <v>18</v>
      </c>
      <c r="O285" s="58">
        <f>I285*L285</f>
        <v>2.9577999999999997E-2</v>
      </c>
      <c r="P285" s="93" t="s">
        <v>16</v>
      </c>
    </row>
    <row r="286" spans="1:29" s="52" customFormat="1" ht="24" x14ac:dyDescent="0.25">
      <c r="A286" s="93"/>
      <c r="B286" s="4"/>
      <c r="C286" s="82"/>
      <c r="D286" s="82"/>
      <c r="E286" s="85"/>
      <c r="F286" s="19"/>
      <c r="G286" s="96"/>
      <c r="H286" s="94"/>
      <c r="I286" s="55"/>
      <c r="J286" s="86"/>
      <c r="K286" s="60" t="s">
        <v>94</v>
      </c>
      <c r="L286" s="61">
        <v>1.4999999999999999E-2</v>
      </c>
      <c r="M286" s="57" t="s">
        <v>95</v>
      </c>
      <c r="N286" s="94" t="s">
        <v>17</v>
      </c>
      <c r="O286" s="58">
        <f>I285*L286</f>
        <v>9.6449999999999994E-2</v>
      </c>
      <c r="P286" s="93" t="s">
        <v>16</v>
      </c>
    </row>
    <row r="287" spans="1:29" s="87" customFormat="1" ht="36" x14ac:dyDescent="0.25">
      <c r="A287" s="93">
        <f>285:285+1</f>
        <v>105</v>
      </c>
      <c r="B287" s="4" t="s">
        <v>99</v>
      </c>
      <c r="C287" s="82"/>
      <c r="D287" s="82"/>
      <c r="E287" s="85">
        <f>1*1</f>
        <v>1</v>
      </c>
      <c r="F287" s="19" t="s">
        <v>62</v>
      </c>
      <c r="G287" s="96" t="s">
        <v>100</v>
      </c>
      <c r="H287" s="94"/>
      <c r="I287" s="55">
        <f>ROUND(3.14*(D276/1000+2*H276/1000)*E287,2)</f>
        <v>1.84</v>
      </c>
      <c r="J287" s="86"/>
      <c r="K287" s="60" t="s">
        <v>101</v>
      </c>
      <c r="L287" s="61">
        <v>5.0000000000000001E-3</v>
      </c>
      <c r="M287" s="57" t="s">
        <v>93</v>
      </c>
      <c r="N287" s="94" t="s">
        <v>18</v>
      </c>
      <c r="O287" s="58">
        <f>I287*L287</f>
        <v>9.1999999999999998E-3</v>
      </c>
      <c r="P287" s="93" t="s">
        <v>16</v>
      </c>
    </row>
    <row r="288" spans="1:29" s="90" customFormat="1" ht="24" x14ac:dyDescent="0.25">
      <c r="A288" s="93"/>
      <c r="B288" s="4"/>
      <c r="C288" s="82"/>
      <c r="D288" s="82"/>
      <c r="E288" s="93"/>
      <c r="F288" s="19"/>
      <c r="G288" s="96"/>
      <c r="H288" s="94"/>
      <c r="I288" s="85"/>
      <c r="J288" s="86"/>
      <c r="K288" s="60" t="s">
        <v>102</v>
      </c>
      <c r="L288" s="61">
        <v>0.02</v>
      </c>
      <c r="M288" s="57" t="s">
        <v>95</v>
      </c>
      <c r="N288" s="94" t="s">
        <v>17</v>
      </c>
      <c r="O288" s="58">
        <f>I287*L288</f>
        <v>3.6799999999999999E-2</v>
      </c>
      <c r="P288" s="93" t="s">
        <v>16</v>
      </c>
    </row>
    <row r="289" spans="1:29" s="66" customFormat="1" ht="24" x14ac:dyDescent="0.25">
      <c r="A289" s="117"/>
      <c r="B289" s="118" t="s">
        <v>112</v>
      </c>
      <c r="C289" s="111">
        <v>545</v>
      </c>
      <c r="D289" s="112">
        <v>219</v>
      </c>
      <c r="E289" s="113">
        <f>E299</f>
        <v>1</v>
      </c>
      <c r="F289" s="109"/>
      <c r="G289" s="114"/>
      <c r="H289" s="119">
        <v>183</v>
      </c>
      <c r="I289" s="115">
        <f>ROUND(3.14*(D289/1000+2*H289/1000)*E289,2)</f>
        <v>1.84</v>
      </c>
      <c r="J289" s="116">
        <f>ROUND(3.14*(D289/1000+H289/1000)*H289/1000*E289,2)</f>
        <v>0.23</v>
      </c>
      <c r="K289" s="110"/>
      <c r="L289" s="110"/>
      <c r="M289" s="110"/>
      <c r="N289" s="110"/>
      <c r="O289" s="110"/>
      <c r="P289" s="110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  <c r="AC289" s="65"/>
    </row>
    <row r="290" spans="1:29" s="145" customFormat="1" ht="24" x14ac:dyDescent="0.25">
      <c r="A290" s="131">
        <f>287:287+1</f>
        <v>106</v>
      </c>
      <c r="B290" s="4" t="s">
        <v>14</v>
      </c>
      <c r="C290" s="78">
        <f>C289</f>
        <v>545</v>
      </c>
      <c r="D290" s="78">
        <f>D289</f>
        <v>219</v>
      </c>
      <c r="E290" s="79">
        <f>E289</f>
        <v>1</v>
      </c>
      <c r="F290" s="78" t="str">
        <f>F293</f>
        <v>маты м/в прош.</v>
      </c>
      <c r="G290" s="133" t="s">
        <v>107</v>
      </c>
      <c r="H290" s="132">
        <f>H289-H295</f>
        <v>143</v>
      </c>
      <c r="I290" s="132"/>
      <c r="J290" s="55">
        <f>J289-J295</f>
        <v>0.2</v>
      </c>
      <c r="K290" s="80"/>
      <c r="L290" s="61"/>
      <c r="M290" s="56"/>
      <c r="N290" s="64"/>
      <c r="O290" s="81"/>
      <c r="P290" s="53"/>
    </row>
    <row r="291" spans="1:29" s="145" customFormat="1" ht="24" x14ac:dyDescent="0.25">
      <c r="A291" s="131">
        <f>290:290+1</f>
        <v>107</v>
      </c>
      <c r="B291" s="4" t="s">
        <v>19</v>
      </c>
      <c r="C291" s="78"/>
      <c r="D291" s="132"/>
      <c r="E291" s="73"/>
      <c r="F291" s="78" t="s">
        <v>15</v>
      </c>
      <c r="G291" s="133"/>
      <c r="H291" s="106">
        <f>H290-H293</f>
        <v>79.444444444444457</v>
      </c>
      <c r="I291" s="132"/>
      <c r="J291" s="55">
        <f>J290-J293</f>
        <v>0.11111111111111112</v>
      </c>
      <c r="K291" s="60" t="s">
        <v>37</v>
      </c>
      <c r="L291" s="61">
        <v>1.24</v>
      </c>
      <c r="M291" s="57" t="s">
        <v>78</v>
      </c>
      <c r="N291" s="78" t="s">
        <v>11</v>
      </c>
      <c r="O291" s="58">
        <f>ROUND(J291*L291,2)</f>
        <v>0.14000000000000001</v>
      </c>
      <c r="P291" s="132" t="s">
        <v>16</v>
      </c>
    </row>
    <row r="292" spans="1:29" s="145" customFormat="1" ht="12" x14ac:dyDescent="0.25">
      <c r="A292" s="131"/>
      <c r="B292" s="4"/>
      <c r="C292" s="131"/>
      <c r="D292" s="82"/>
      <c r="E292" s="82"/>
      <c r="F292" s="78"/>
      <c r="G292" s="78"/>
      <c r="H292" s="132"/>
      <c r="I292" s="132"/>
      <c r="J292" s="55"/>
      <c r="K292" s="80" t="s">
        <v>73</v>
      </c>
      <c r="L292" s="61">
        <v>2.9</v>
      </c>
      <c r="M292" s="57" t="s">
        <v>20</v>
      </c>
      <c r="N292" s="78" t="s">
        <v>17</v>
      </c>
      <c r="O292" s="83">
        <f>J291*L292</f>
        <v>0.32222222222222224</v>
      </c>
      <c r="P292" s="131" t="s">
        <v>16</v>
      </c>
    </row>
    <row r="293" spans="1:29" s="145" customFormat="1" ht="24" x14ac:dyDescent="0.25">
      <c r="A293" s="131">
        <f>291:291+1</f>
        <v>108</v>
      </c>
      <c r="B293" s="4" t="s">
        <v>19</v>
      </c>
      <c r="C293" s="78">
        <f>C289</f>
        <v>545</v>
      </c>
      <c r="D293" s="132">
        <f>D289</f>
        <v>219</v>
      </c>
      <c r="E293" s="73">
        <f>E290</f>
        <v>1</v>
      </c>
      <c r="F293" s="78" t="s">
        <v>15</v>
      </c>
      <c r="G293" s="133"/>
      <c r="H293" s="106">
        <f>H290/180*80</f>
        <v>63.55555555555555</v>
      </c>
      <c r="I293" s="132"/>
      <c r="J293" s="55">
        <f>J290/180*80</f>
        <v>8.8888888888888892E-2</v>
      </c>
      <c r="K293" s="60" t="s">
        <v>37</v>
      </c>
      <c r="L293" s="61">
        <v>1.24</v>
      </c>
      <c r="M293" s="57" t="s">
        <v>43</v>
      </c>
      <c r="N293" s="78" t="s">
        <v>11</v>
      </c>
      <c r="O293" s="58">
        <f>J293*L293</f>
        <v>0.11022222222222222</v>
      </c>
      <c r="P293" s="132" t="s">
        <v>16</v>
      </c>
    </row>
    <row r="294" spans="1:29" s="145" customFormat="1" ht="12" x14ac:dyDescent="0.25">
      <c r="A294" s="131"/>
      <c r="B294" s="4"/>
      <c r="C294" s="131"/>
      <c r="D294" s="82"/>
      <c r="E294" s="82"/>
      <c r="F294" s="78"/>
      <c r="G294" s="78"/>
      <c r="H294" s="132"/>
      <c r="I294" s="132"/>
      <c r="J294" s="55"/>
      <c r="K294" s="80" t="s">
        <v>73</v>
      </c>
      <c r="L294" s="61">
        <v>2.9</v>
      </c>
      <c r="M294" s="57" t="s">
        <v>20</v>
      </c>
      <c r="N294" s="78" t="s">
        <v>17</v>
      </c>
      <c r="O294" s="83">
        <f>J293*L294</f>
        <v>0.25777777777777777</v>
      </c>
      <c r="P294" s="131" t="s">
        <v>16</v>
      </c>
    </row>
    <row r="295" spans="1:29" s="5" customFormat="1" ht="12" x14ac:dyDescent="0.25">
      <c r="A295" s="131">
        <f>293:293+1</f>
        <v>109</v>
      </c>
      <c r="B295" s="4" t="s">
        <v>14</v>
      </c>
      <c r="C295" s="78">
        <f>C289</f>
        <v>545</v>
      </c>
      <c r="D295" s="78">
        <f>D289</f>
        <v>219</v>
      </c>
      <c r="E295" s="79">
        <f>E290</f>
        <v>1</v>
      </c>
      <c r="F295" s="78" t="str">
        <f>F296</f>
        <v>МКРВ</v>
      </c>
      <c r="G295" s="133"/>
      <c r="H295" s="131">
        <f>H296</f>
        <v>40</v>
      </c>
      <c r="I295" s="131"/>
      <c r="J295" s="55">
        <f>J296</f>
        <v>0.03</v>
      </c>
      <c r="K295" s="80"/>
      <c r="L295" s="61"/>
      <c r="M295" s="57"/>
      <c r="N295" s="78"/>
      <c r="O295" s="83"/>
      <c r="P295" s="131"/>
    </row>
    <row r="296" spans="1:29" s="5" customFormat="1" ht="24" x14ac:dyDescent="0.25">
      <c r="A296" s="131">
        <f>295:295+1</f>
        <v>110</v>
      </c>
      <c r="B296" s="4" t="s">
        <v>19</v>
      </c>
      <c r="C296" s="132">
        <f>C289</f>
        <v>545</v>
      </c>
      <c r="D296" s="132">
        <f>D289</f>
        <v>219</v>
      </c>
      <c r="E296" s="73">
        <f>E290</f>
        <v>1</v>
      </c>
      <c r="F296" s="78" t="s">
        <v>85</v>
      </c>
      <c r="G296" s="133"/>
      <c r="H296" s="131">
        <v>40</v>
      </c>
      <c r="I296" s="131"/>
      <c r="J296" s="55">
        <f>ROUND(3.14*(D296/1000+H296/1000)*H296/1000*E296,2)</f>
        <v>0.03</v>
      </c>
      <c r="K296" s="80" t="s">
        <v>86</v>
      </c>
      <c r="L296" s="61" t="s">
        <v>87</v>
      </c>
      <c r="M296" s="4" t="s">
        <v>88</v>
      </c>
      <c r="N296" s="78" t="s">
        <v>18</v>
      </c>
      <c r="O296" s="83">
        <f>J296*1.19*0.2</f>
        <v>7.1399999999999996E-3</v>
      </c>
      <c r="P296" s="131" t="s">
        <v>16</v>
      </c>
    </row>
    <row r="297" spans="1:29" s="5" customFormat="1" ht="12" x14ac:dyDescent="0.25">
      <c r="A297" s="131"/>
      <c r="B297" s="4"/>
      <c r="C297" s="78"/>
      <c r="D297" s="132"/>
      <c r="E297" s="132"/>
      <c r="F297" s="78"/>
      <c r="G297" s="84"/>
      <c r="H297" s="132"/>
      <c r="I297" s="132"/>
      <c r="J297" s="55"/>
      <c r="K297" s="80" t="s">
        <v>89</v>
      </c>
      <c r="L297" s="61">
        <v>2.9</v>
      </c>
      <c r="M297" s="57" t="s">
        <v>20</v>
      </c>
      <c r="N297" s="78" t="s">
        <v>17</v>
      </c>
      <c r="O297" s="83">
        <f>J296*L297</f>
        <v>8.6999999999999994E-2</v>
      </c>
      <c r="P297" s="131" t="s">
        <v>16</v>
      </c>
    </row>
    <row r="298" spans="1:29" s="145" customFormat="1" ht="24" x14ac:dyDescent="0.25">
      <c r="A298" s="131">
        <f>A296+1</f>
        <v>111</v>
      </c>
      <c r="B298" s="4" t="s">
        <v>147</v>
      </c>
      <c r="C298" s="82"/>
      <c r="D298" s="82"/>
      <c r="E298" s="82"/>
      <c r="F298" s="19"/>
      <c r="H298" s="19"/>
      <c r="I298" s="55">
        <f>I299</f>
        <v>1.84</v>
      </c>
      <c r="J298" s="86"/>
      <c r="K298" s="70"/>
      <c r="L298" s="71"/>
      <c r="M298" s="57"/>
      <c r="N298" s="132"/>
      <c r="O298" s="58"/>
      <c r="P298" s="131"/>
    </row>
    <row r="299" spans="1:29" s="17" customFormat="1" ht="36" x14ac:dyDescent="0.25">
      <c r="A299" s="131">
        <f>298:298+1</f>
        <v>112</v>
      </c>
      <c r="B299" s="4" t="s">
        <v>99</v>
      </c>
      <c r="C299" s="82"/>
      <c r="D299" s="82"/>
      <c r="E299" s="85">
        <f>1*1</f>
        <v>1</v>
      </c>
      <c r="F299" s="19" t="s">
        <v>62</v>
      </c>
      <c r="G299" s="133" t="s">
        <v>100</v>
      </c>
      <c r="H299" s="132"/>
      <c r="I299" s="55">
        <f>ROUND(3.14*(D289/1000+2*H289/1000)*E299,2)</f>
        <v>1.84</v>
      </c>
      <c r="J299" s="86"/>
      <c r="K299" s="60" t="s">
        <v>101</v>
      </c>
      <c r="L299" s="61">
        <v>5.0000000000000001E-3</v>
      </c>
      <c r="M299" s="57" t="s">
        <v>93</v>
      </c>
      <c r="N299" s="132" t="s">
        <v>18</v>
      </c>
      <c r="O299" s="58">
        <f>I299*L299</f>
        <v>9.1999999999999998E-3</v>
      </c>
      <c r="P299" s="131" t="s">
        <v>16</v>
      </c>
    </row>
    <row r="300" spans="1:29" s="90" customFormat="1" ht="24" x14ac:dyDescent="0.25">
      <c r="A300" s="93"/>
      <c r="B300" s="4"/>
      <c r="C300" s="82"/>
      <c r="D300" s="82"/>
      <c r="E300" s="93"/>
      <c r="F300" s="19"/>
      <c r="G300" s="96"/>
      <c r="H300" s="94"/>
      <c r="I300" s="85"/>
      <c r="J300" s="86"/>
      <c r="K300" s="60" t="s">
        <v>102</v>
      </c>
      <c r="L300" s="61">
        <v>0.02</v>
      </c>
      <c r="M300" s="57" t="s">
        <v>95</v>
      </c>
      <c r="N300" s="94" t="s">
        <v>17</v>
      </c>
      <c r="O300" s="58">
        <f>I299*L300</f>
        <v>3.6799999999999999E-2</v>
      </c>
      <c r="P300" s="93" t="s">
        <v>16</v>
      </c>
    </row>
    <row r="301" spans="1:29" s="100" customFormat="1" ht="28.5" customHeight="1" x14ac:dyDescent="0.25">
      <c r="A301" s="134" t="s">
        <v>129</v>
      </c>
      <c r="B301" s="134"/>
      <c r="C301" s="134"/>
      <c r="D301" s="134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</row>
    <row r="302" spans="1:29" s="52" customFormat="1" ht="12" customHeight="1" x14ac:dyDescent="0.25">
      <c r="A302" s="97"/>
      <c r="B302" s="97"/>
      <c r="C302" s="97"/>
      <c r="D302" s="97"/>
      <c r="E302" s="97"/>
      <c r="F302" s="97"/>
      <c r="G302" s="97"/>
      <c r="H302" s="97"/>
      <c r="I302" s="97"/>
      <c r="J302" s="97"/>
      <c r="K302" s="97"/>
      <c r="L302" s="97"/>
      <c r="M302" s="97"/>
      <c r="N302" s="97"/>
      <c r="O302" s="97"/>
      <c r="P302" s="97"/>
    </row>
    <row r="303" spans="1:29" s="67" customFormat="1" ht="12" customHeight="1" x14ac:dyDescent="0.25">
      <c r="A303" s="117"/>
      <c r="B303" s="121" t="s">
        <v>75</v>
      </c>
      <c r="C303" s="111">
        <v>350</v>
      </c>
      <c r="D303" s="112">
        <v>325</v>
      </c>
      <c r="E303" s="112">
        <v>0.7</v>
      </c>
      <c r="F303" s="109"/>
      <c r="G303" s="114"/>
      <c r="H303" s="119">
        <v>150</v>
      </c>
      <c r="I303" s="115">
        <f>ROUND(3.14*(D303/1000+2*H303/1000)*E303,2)</f>
        <v>1.37</v>
      </c>
      <c r="J303" s="116">
        <f>ROUND(3.14*(D303/1000+H303/1000)*H303/1000*E303,2)</f>
        <v>0.16</v>
      </c>
      <c r="K303" s="110"/>
      <c r="L303" s="110"/>
      <c r="M303" s="110"/>
      <c r="N303" s="110"/>
      <c r="O303" s="110"/>
      <c r="P303" s="110"/>
    </row>
    <row r="304" spans="1:29" s="67" customFormat="1" ht="24" x14ac:dyDescent="0.25">
      <c r="A304" s="131">
        <f>299:299+1</f>
        <v>113</v>
      </c>
      <c r="B304" s="4" t="s">
        <v>14</v>
      </c>
      <c r="C304" s="78">
        <f t="shared" ref="C304:E304" si="0">C303</f>
        <v>350</v>
      </c>
      <c r="D304" s="78">
        <f t="shared" si="0"/>
        <v>325</v>
      </c>
      <c r="E304" s="78">
        <f t="shared" si="0"/>
        <v>0.7</v>
      </c>
      <c r="F304" s="59" t="s">
        <v>15</v>
      </c>
      <c r="G304" s="133"/>
      <c r="H304" s="78">
        <f t="shared" ref="H304:J304" si="1">H303</f>
        <v>150</v>
      </c>
      <c r="I304" s="78">
        <f t="shared" si="1"/>
        <v>1.37</v>
      </c>
      <c r="J304" s="16">
        <f t="shared" si="1"/>
        <v>0.16</v>
      </c>
      <c r="K304" s="60"/>
      <c r="L304" s="61"/>
      <c r="M304" s="56"/>
      <c r="N304" s="64"/>
      <c r="O304" s="105"/>
      <c r="P304" s="64"/>
    </row>
    <row r="305" spans="1:16" s="67" customFormat="1" ht="24" x14ac:dyDescent="0.25">
      <c r="A305" s="131">
        <f>304:304+1</f>
        <v>114</v>
      </c>
      <c r="B305" s="4" t="s">
        <v>19</v>
      </c>
      <c r="C305" s="78"/>
      <c r="D305" s="132"/>
      <c r="E305" s="132">
        <f>E307</f>
        <v>0.7</v>
      </c>
      <c r="F305" s="59" t="s">
        <v>15</v>
      </c>
      <c r="G305" s="133" t="s">
        <v>76</v>
      </c>
      <c r="H305" s="106">
        <f>H303-H307</f>
        <v>83.333333333333329</v>
      </c>
      <c r="I305" s="55"/>
      <c r="J305" s="55">
        <f>J303-J307</f>
        <v>0.1</v>
      </c>
      <c r="K305" s="60" t="s">
        <v>37</v>
      </c>
      <c r="L305" s="61">
        <v>1.24</v>
      </c>
      <c r="M305" s="57" t="s">
        <v>78</v>
      </c>
      <c r="N305" s="78" t="s">
        <v>11</v>
      </c>
      <c r="O305" s="83">
        <f>ROUND(J305*L305,2)</f>
        <v>0.12</v>
      </c>
      <c r="P305" s="132" t="s">
        <v>16</v>
      </c>
    </row>
    <row r="306" spans="1:16" s="67" customFormat="1" ht="12" x14ac:dyDescent="0.25">
      <c r="A306" s="131"/>
      <c r="B306" s="82"/>
      <c r="C306" s="131"/>
      <c r="D306" s="82"/>
      <c r="E306" s="82"/>
      <c r="F306" s="78"/>
      <c r="G306" s="84"/>
      <c r="H306" s="132"/>
      <c r="I306" s="132"/>
      <c r="J306" s="55"/>
      <c r="K306" s="70" t="s">
        <v>73</v>
      </c>
      <c r="L306" s="71">
        <v>2.9</v>
      </c>
      <c r="M306" s="57" t="s">
        <v>20</v>
      </c>
      <c r="N306" s="78" t="s">
        <v>17</v>
      </c>
      <c r="O306" s="58">
        <f>J305*L306</f>
        <v>0.28999999999999998</v>
      </c>
      <c r="P306" s="131" t="s">
        <v>16</v>
      </c>
    </row>
    <row r="307" spans="1:16" s="67" customFormat="1" ht="24" x14ac:dyDescent="0.25">
      <c r="A307" s="131">
        <f>305:305+1</f>
        <v>115</v>
      </c>
      <c r="B307" s="4" t="s">
        <v>19</v>
      </c>
      <c r="C307" s="78"/>
      <c r="D307" s="132">
        <f>D304</f>
        <v>325</v>
      </c>
      <c r="E307" s="132">
        <f>E304</f>
        <v>0.7</v>
      </c>
      <c r="F307" s="59" t="s">
        <v>15</v>
      </c>
      <c r="G307" s="133"/>
      <c r="H307" s="106">
        <f>H303/180*80</f>
        <v>66.666666666666671</v>
      </c>
      <c r="I307" s="55"/>
      <c r="J307" s="55">
        <f>ROUND(3.14*(D307/1000+H307/1000)*H307/1000*E307,2)</f>
        <v>0.06</v>
      </c>
      <c r="K307" s="60" t="s">
        <v>37</v>
      </c>
      <c r="L307" s="61">
        <v>1.24</v>
      </c>
      <c r="M307" s="57" t="s">
        <v>43</v>
      </c>
      <c r="N307" s="78" t="s">
        <v>11</v>
      </c>
      <c r="O307" s="83">
        <f>J307*L307</f>
        <v>7.4399999999999994E-2</v>
      </c>
      <c r="P307" s="132" t="s">
        <v>16</v>
      </c>
    </row>
    <row r="308" spans="1:16" s="67" customFormat="1" ht="12" x14ac:dyDescent="0.25">
      <c r="A308" s="131"/>
      <c r="B308" s="4"/>
      <c r="C308" s="78"/>
      <c r="D308" s="132"/>
      <c r="E308" s="132"/>
      <c r="F308" s="59"/>
      <c r="G308" s="133"/>
      <c r="H308" s="106"/>
      <c r="I308" s="55"/>
      <c r="J308" s="55"/>
      <c r="K308" s="70" t="s">
        <v>73</v>
      </c>
      <c r="L308" s="71">
        <v>2.9</v>
      </c>
      <c r="M308" s="57" t="s">
        <v>20</v>
      </c>
      <c r="N308" s="78" t="s">
        <v>17</v>
      </c>
      <c r="O308" s="58">
        <f>J307*L308</f>
        <v>0.17399999999999999</v>
      </c>
      <c r="P308" s="131" t="s">
        <v>16</v>
      </c>
    </row>
    <row r="309" spans="1:16" s="17" customFormat="1" ht="12" x14ac:dyDescent="0.25">
      <c r="A309" s="131">
        <f>307:307+1</f>
        <v>116</v>
      </c>
      <c r="B309" s="4" t="s">
        <v>79</v>
      </c>
      <c r="C309" s="131"/>
      <c r="D309" s="131"/>
      <c r="E309" s="73"/>
      <c r="F309" s="78"/>
      <c r="G309" s="74" t="s">
        <v>80</v>
      </c>
      <c r="H309" s="132"/>
      <c r="I309" s="75">
        <f>I304</f>
        <v>1.37</v>
      </c>
      <c r="J309" s="55"/>
      <c r="K309" s="60"/>
      <c r="L309" s="61"/>
      <c r="M309" s="57"/>
      <c r="N309" s="78"/>
      <c r="O309" s="58"/>
      <c r="P309" s="131"/>
    </row>
    <row r="310" spans="1:16" s="5" customFormat="1" ht="12" x14ac:dyDescent="0.25">
      <c r="A310" s="76">
        <f>A309+1</f>
        <v>117</v>
      </c>
      <c r="B310" s="4" t="s">
        <v>113</v>
      </c>
      <c r="C310" s="131"/>
      <c r="D310" s="131"/>
      <c r="E310" s="73"/>
      <c r="F310" s="78" t="s">
        <v>62</v>
      </c>
      <c r="G310" s="74" t="s">
        <v>80</v>
      </c>
      <c r="H310" s="132"/>
      <c r="I310" s="55">
        <f>I309</f>
        <v>1.37</v>
      </c>
      <c r="J310" s="77"/>
      <c r="K310" s="60" t="s">
        <v>81</v>
      </c>
      <c r="L310" s="61">
        <v>1.05</v>
      </c>
      <c r="M310" s="57" t="s">
        <v>82</v>
      </c>
      <c r="N310" s="132" t="s">
        <v>10</v>
      </c>
      <c r="O310" s="58">
        <f>I310*L310</f>
        <v>1.4385000000000001</v>
      </c>
      <c r="P310" s="131" t="s">
        <v>16</v>
      </c>
    </row>
    <row r="311" spans="1:16" s="5" customFormat="1" ht="12" x14ac:dyDescent="0.25">
      <c r="A311" s="131"/>
      <c r="B311" s="72"/>
      <c r="C311" s="131"/>
      <c r="D311" s="131"/>
      <c r="E311" s="131"/>
      <c r="F311" s="78"/>
      <c r="G311" s="132"/>
      <c r="H311" s="132"/>
      <c r="I311" s="132"/>
      <c r="J311" s="73"/>
      <c r="K311" s="70" t="s">
        <v>83</v>
      </c>
      <c r="L311" s="71">
        <v>3.04E-2</v>
      </c>
      <c r="M311" s="57" t="s">
        <v>20</v>
      </c>
      <c r="N311" s="132" t="s">
        <v>17</v>
      </c>
      <c r="O311" s="58">
        <f>I310*L311</f>
        <v>4.1648000000000004E-2</v>
      </c>
      <c r="P311" s="131" t="s">
        <v>16</v>
      </c>
    </row>
    <row r="312" spans="1:16" s="100" customFormat="1" ht="28.5" customHeight="1" x14ac:dyDescent="0.25">
      <c r="A312" s="134" t="s">
        <v>130</v>
      </c>
      <c r="B312" s="134"/>
      <c r="C312" s="134"/>
      <c r="D312" s="134"/>
      <c r="E312" s="134"/>
      <c r="F312" s="134"/>
      <c r="G312" s="134"/>
      <c r="H312" s="134"/>
      <c r="I312" s="134"/>
      <c r="J312" s="134"/>
      <c r="K312" s="134"/>
      <c r="L312" s="134"/>
      <c r="M312" s="134"/>
      <c r="N312" s="134"/>
      <c r="O312" s="134"/>
      <c r="P312" s="134"/>
    </row>
    <row r="313" spans="1:16" s="52" customFormat="1" ht="12" x14ac:dyDescent="0.25">
      <c r="A313" s="97"/>
      <c r="B313" s="97"/>
      <c r="C313" s="97"/>
      <c r="D313" s="97"/>
      <c r="E313" s="97"/>
      <c r="F313" s="97"/>
      <c r="G313" s="97"/>
      <c r="H313" s="97"/>
      <c r="I313" s="97"/>
      <c r="J313" s="97"/>
      <c r="K313" s="97"/>
      <c r="L313" s="97"/>
      <c r="M313" s="97"/>
      <c r="N313" s="97"/>
      <c r="O313" s="97"/>
      <c r="P313" s="97"/>
    </row>
    <row r="314" spans="1:16" s="67" customFormat="1" ht="12" x14ac:dyDescent="0.25">
      <c r="A314" s="117"/>
      <c r="B314" s="121" t="s">
        <v>75</v>
      </c>
      <c r="C314" s="111">
        <v>160</v>
      </c>
      <c r="D314" s="112">
        <v>273</v>
      </c>
      <c r="E314" s="112">
        <v>3</v>
      </c>
      <c r="F314" s="109"/>
      <c r="G314" s="114"/>
      <c r="H314" s="119">
        <v>133</v>
      </c>
      <c r="I314" s="115">
        <f>ROUND(3.14*(D314/1000+2*H314/1000)*E314,2)</f>
        <v>5.08</v>
      </c>
      <c r="J314" s="116">
        <f>ROUND(3.14*(D314/1000+H314/1000)*H314/1000*E314,2)</f>
        <v>0.51</v>
      </c>
      <c r="K314" s="110"/>
      <c r="L314" s="110"/>
      <c r="M314" s="110"/>
      <c r="N314" s="110"/>
      <c r="O314" s="110"/>
      <c r="P314" s="110"/>
    </row>
    <row r="315" spans="1:16" s="67" customFormat="1" ht="24" x14ac:dyDescent="0.25">
      <c r="A315" s="93">
        <f>310:310+1</f>
        <v>118</v>
      </c>
      <c r="B315" s="4" t="s">
        <v>14</v>
      </c>
      <c r="C315" s="78">
        <f t="shared" ref="C315:E316" si="2">C314</f>
        <v>160</v>
      </c>
      <c r="D315" s="78">
        <f t="shared" si="2"/>
        <v>273</v>
      </c>
      <c r="E315" s="78">
        <f t="shared" si="2"/>
        <v>3</v>
      </c>
      <c r="F315" s="59" t="s">
        <v>15</v>
      </c>
      <c r="G315" s="96" t="s">
        <v>74</v>
      </c>
      <c r="H315" s="78">
        <f t="shared" ref="H315:J316" si="3">H314</f>
        <v>133</v>
      </c>
      <c r="I315" s="78">
        <f t="shared" si="3"/>
        <v>5.08</v>
      </c>
      <c r="J315" s="16">
        <f t="shared" si="3"/>
        <v>0.51</v>
      </c>
      <c r="K315" s="60"/>
      <c r="L315" s="61"/>
      <c r="M315" s="56"/>
      <c r="N315" s="64"/>
      <c r="O315" s="105"/>
      <c r="P315" s="64"/>
    </row>
    <row r="316" spans="1:16" s="67" customFormat="1" ht="24" x14ac:dyDescent="0.25">
      <c r="A316" s="93">
        <f>A315+1</f>
        <v>119</v>
      </c>
      <c r="B316" s="4" t="s">
        <v>19</v>
      </c>
      <c r="C316" s="78">
        <f t="shared" si="2"/>
        <v>160</v>
      </c>
      <c r="D316" s="94">
        <f t="shared" si="2"/>
        <v>273</v>
      </c>
      <c r="E316" s="94">
        <f t="shared" si="2"/>
        <v>3</v>
      </c>
      <c r="F316" s="59" t="s">
        <v>15</v>
      </c>
      <c r="G316" s="96" t="s">
        <v>74</v>
      </c>
      <c r="H316" s="94">
        <f t="shared" si="3"/>
        <v>133</v>
      </c>
      <c r="I316" s="55">
        <f t="shared" si="3"/>
        <v>5.08</v>
      </c>
      <c r="J316" s="55">
        <f t="shared" si="3"/>
        <v>0.51</v>
      </c>
      <c r="K316" s="60" t="s">
        <v>37</v>
      </c>
      <c r="L316" s="61">
        <v>1.24</v>
      </c>
      <c r="M316" s="57" t="s">
        <v>43</v>
      </c>
      <c r="N316" s="78" t="s">
        <v>11</v>
      </c>
      <c r="O316" s="83">
        <f>J316*L316</f>
        <v>0.63239999999999996</v>
      </c>
      <c r="P316" s="94" t="s">
        <v>16</v>
      </c>
    </row>
    <row r="317" spans="1:16" s="67" customFormat="1" ht="12" x14ac:dyDescent="0.25">
      <c r="A317" s="131"/>
      <c r="B317" s="82"/>
      <c r="C317" s="131"/>
      <c r="D317" s="82"/>
      <c r="E317" s="82"/>
      <c r="F317" s="78"/>
      <c r="G317" s="84"/>
      <c r="H317" s="132"/>
      <c r="I317" s="132"/>
      <c r="J317" s="55"/>
      <c r="K317" s="70" t="s">
        <v>73</v>
      </c>
      <c r="L317" s="71">
        <v>2.9</v>
      </c>
      <c r="M317" s="57" t="s">
        <v>20</v>
      </c>
      <c r="N317" s="78" t="s">
        <v>17</v>
      </c>
      <c r="O317" s="58">
        <f>J316*L317</f>
        <v>1.4789999999999999</v>
      </c>
      <c r="P317" s="131" t="s">
        <v>16</v>
      </c>
    </row>
    <row r="318" spans="1:16" s="67" customFormat="1" ht="24" x14ac:dyDescent="0.25">
      <c r="A318" s="93"/>
      <c r="B318" s="82"/>
      <c r="C318" s="93"/>
      <c r="D318" s="93"/>
      <c r="E318" s="93"/>
      <c r="F318" s="78"/>
      <c r="G318" s="84"/>
      <c r="H318" s="94"/>
      <c r="I318" s="94"/>
      <c r="J318" s="55"/>
      <c r="K318" s="60" t="s">
        <v>60</v>
      </c>
      <c r="L318" s="61">
        <v>1.05</v>
      </c>
      <c r="M318" s="57" t="s">
        <v>61</v>
      </c>
      <c r="N318" s="78" t="s">
        <v>10</v>
      </c>
      <c r="O318" s="83">
        <f>I316*L318</f>
        <v>5.3340000000000005</v>
      </c>
      <c r="P318" s="93" t="s">
        <v>16</v>
      </c>
    </row>
    <row r="319" spans="1:16" s="67" customFormat="1" ht="12" x14ac:dyDescent="0.25">
      <c r="A319" s="93"/>
      <c r="B319" s="82"/>
      <c r="C319" s="93"/>
      <c r="D319" s="93"/>
      <c r="E319" s="93"/>
      <c r="F319" s="78"/>
      <c r="G319" s="84"/>
      <c r="H319" s="94"/>
      <c r="I319" s="94"/>
      <c r="J319" s="55"/>
      <c r="K319" s="60" t="s">
        <v>63</v>
      </c>
      <c r="L319" s="61">
        <v>0.03</v>
      </c>
      <c r="M319" s="57" t="s">
        <v>20</v>
      </c>
      <c r="N319" s="78" t="s">
        <v>17</v>
      </c>
      <c r="O319" s="83">
        <f>I316*L319</f>
        <v>0.15240000000000001</v>
      </c>
      <c r="P319" s="93" t="s">
        <v>16</v>
      </c>
    </row>
    <row r="320" spans="1:16" s="67" customFormat="1" ht="12" x14ac:dyDescent="0.25">
      <c r="A320" s="93"/>
      <c r="B320" s="82"/>
      <c r="C320" s="93"/>
      <c r="D320" s="93"/>
      <c r="E320" s="93"/>
      <c r="F320" s="78"/>
      <c r="G320" s="84"/>
      <c r="H320" s="94"/>
      <c r="I320" s="94"/>
      <c r="J320" s="55"/>
      <c r="K320" s="60" t="s">
        <v>64</v>
      </c>
      <c r="L320" s="61">
        <v>1.7999999999999999E-2</v>
      </c>
      <c r="M320" s="57" t="s">
        <v>65</v>
      </c>
      <c r="N320" s="78" t="s">
        <v>18</v>
      </c>
      <c r="O320" s="83">
        <f>I316*L320</f>
        <v>9.1439999999999994E-2</v>
      </c>
      <c r="P320" s="93" t="s">
        <v>16</v>
      </c>
    </row>
    <row r="321" spans="1:16" s="67" customFormat="1" ht="12" x14ac:dyDescent="0.25">
      <c r="A321" s="93"/>
      <c r="B321" s="82"/>
      <c r="C321" s="93"/>
      <c r="D321" s="93"/>
      <c r="E321" s="93"/>
      <c r="F321" s="78"/>
      <c r="G321" s="84"/>
      <c r="H321" s="94"/>
      <c r="I321" s="94"/>
      <c r="J321" s="55"/>
      <c r="K321" s="60" t="s">
        <v>64</v>
      </c>
      <c r="L321" s="61">
        <v>5.1999999999999998E-3</v>
      </c>
      <c r="M321" s="57" t="s">
        <v>66</v>
      </c>
      <c r="N321" s="78" t="s">
        <v>18</v>
      </c>
      <c r="O321" s="107">
        <f>I316*L321</f>
        <v>2.6415999999999999E-2</v>
      </c>
      <c r="P321" s="93" t="s">
        <v>16</v>
      </c>
    </row>
    <row r="322" spans="1:16" s="100" customFormat="1" ht="28.5" customHeight="1" x14ac:dyDescent="0.25">
      <c r="A322" s="134" t="s">
        <v>131</v>
      </c>
      <c r="B322" s="134"/>
      <c r="C322" s="134"/>
      <c r="D322" s="134"/>
      <c r="E322" s="134"/>
      <c r="F322" s="134"/>
      <c r="G322" s="134"/>
      <c r="H322" s="134"/>
      <c r="I322" s="134"/>
      <c r="J322" s="134"/>
      <c r="K322" s="134"/>
      <c r="L322" s="134"/>
      <c r="M322" s="134"/>
      <c r="N322" s="134"/>
      <c r="O322" s="134"/>
      <c r="P322" s="134"/>
    </row>
    <row r="323" spans="1:16" s="52" customFormat="1" ht="12" customHeight="1" x14ac:dyDescent="0.25">
      <c r="A323" s="97"/>
      <c r="B323" s="97"/>
      <c r="C323" s="97"/>
      <c r="D323" s="97"/>
      <c r="E323" s="97"/>
      <c r="F323" s="97"/>
      <c r="G323" s="97"/>
      <c r="H323" s="97"/>
      <c r="I323" s="97"/>
      <c r="J323" s="97"/>
      <c r="K323" s="97"/>
      <c r="L323" s="97"/>
      <c r="M323" s="97"/>
      <c r="N323" s="97"/>
      <c r="O323" s="97"/>
      <c r="P323" s="97"/>
    </row>
    <row r="324" spans="1:16" s="67" customFormat="1" ht="12" customHeight="1" x14ac:dyDescent="0.25">
      <c r="A324" s="117"/>
      <c r="B324" s="121" t="s">
        <v>75</v>
      </c>
      <c r="C324" s="111">
        <v>140</v>
      </c>
      <c r="D324" s="112">
        <v>76</v>
      </c>
      <c r="E324" s="108">
        <v>0.5</v>
      </c>
      <c r="F324" s="109"/>
      <c r="G324" s="114"/>
      <c r="H324" s="119">
        <v>66</v>
      </c>
      <c r="I324" s="115">
        <f>ROUND(3.14*(D324/1000+2*H324/1000)*E324,2)</f>
        <v>0.33</v>
      </c>
      <c r="J324" s="116">
        <f>ROUND(3.14*(D324/1000+H324/1000)*H324/1000*E324,2)</f>
        <v>0.01</v>
      </c>
      <c r="K324" s="110"/>
      <c r="L324" s="110"/>
      <c r="M324" s="110"/>
      <c r="N324" s="110"/>
      <c r="O324" s="110"/>
      <c r="P324" s="110"/>
    </row>
    <row r="325" spans="1:16" s="67" customFormat="1" ht="24" x14ac:dyDescent="0.25">
      <c r="A325" s="131">
        <f>316:316+1</f>
        <v>120</v>
      </c>
      <c r="B325" s="4" t="s">
        <v>14</v>
      </c>
      <c r="C325" s="78">
        <f t="shared" ref="C325:E326" si="4">C324</f>
        <v>140</v>
      </c>
      <c r="D325" s="78">
        <f t="shared" si="4"/>
        <v>76</v>
      </c>
      <c r="E325" s="78">
        <f t="shared" si="4"/>
        <v>0.5</v>
      </c>
      <c r="F325" s="59" t="s">
        <v>15</v>
      </c>
      <c r="G325" s="133"/>
      <c r="H325" s="78">
        <f t="shared" ref="H325:H326" si="5">H324</f>
        <v>66</v>
      </c>
      <c r="I325" s="78"/>
      <c r="J325" s="16">
        <f t="shared" ref="J325:J326" si="6">J324</f>
        <v>0.01</v>
      </c>
      <c r="K325" s="60"/>
      <c r="L325" s="61"/>
      <c r="M325" s="56"/>
      <c r="N325" s="64"/>
      <c r="O325" s="105"/>
      <c r="P325" s="64"/>
    </row>
    <row r="326" spans="1:16" s="67" customFormat="1" ht="24" x14ac:dyDescent="0.25">
      <c r="A326" s="131">
        <f>A325+1</f>
        <v>121</v>
      </c>
      <c r="B326" s="4" t="s">
        <v>19</v>
      </c>
      <c r="C326" s="78">
        <f t="shared" si="4"/>
        <v>140</v>
      </c>
      <c r="D326" s="132">
        <f t="shared" si="4"/>
        <v>76</v>
      </c>
      <c r="E326" s="132">
        <f t="shared" si="4"/>
        <v>0.5</v>
      </c>
      <c r="F326" s="59" t="s">
        <v>15</v>
      </c>
      <c r="G326" s="133"/>
      <c r="H326" s="132">
        <f t="shared" si="5"/>
        <v>66</v>
      </c>
      <c r="I326" s="55"/>
      <c r="J326" s="55">
        <f t="shared" si="6"/>
        <v>0.01</v>
      </c>
      <c r="K326" s="60" t="s">
        <v>37</v>
      </c>
      <c r="L326" s="61">
        <v>1.24</v>
      </c>
      <c r="M326" s="57" t="s">
        <v>43</v>
      </c>
      <c r="N326" s="78" t="s">
        <v>11</v>
      </c>
      <c r="O326" s="83">
        <f>J326*L326</f>
        <v>1.24E-2</v>
      </c>
      <c r="P326" s="132" t="s">
        <v>16</v>
      </c>
    </row>
    <row r="327" spans="1:16" s="67" customFormat="1" ht="12" x14ac:dyDescent="0.25">
      <c r="A327" s="131"/>
      <c r="B327" s="82"/>
      <c r="C327" s="131"/>
      <c r="D327" s="82"/>
      <c r="E327" s="82"/>
      <c r="F327" s="78"/>
      <c r="G327" s="84"/>
      <c r="H327" s="132"/>
      <c r="I327" s="132"/>
      <c r="J327" s="55"/>
      <c r="K327" s="70" t="s">
        <v>73</v>
      </c>
      <c r="L327" s="71">
        <v>2.9</v>
      </c>
      <c r="M327" s="57" t="s">
        <v>20</v>
      </c>
      <c r="N327" s="78" t="s">
        <v>17</v>
      </c>
      <c r="O327" s="58">
        <f>J326*L327</f>
        <v>2.8999999999999998E-2</v>
      </c>
      <c r="P327" s="131" t="s">
        <v>16</v>
      </c>
    </row>
    <row r="328" spans="1:16" s="17" customFormat="1" ht="12" x14ac:dyDescent="0.25">
      <c r="A328" s="131">
        <f>A326+1</f>
        <v>122</v>
      </c>
      <c r="B328" s="4" t="s">
        <v>79</v>
      </c>
      <c r="C328" s="131"/>
      <c r="D328" s="131"/>
      <c r="E328" s="73"/>
      <c r="F328" s="78"/>
      <c r="G328" s="74" t="s">
        <v>80</v>
      </c>
      <c r="H328" s="132"/>
      <c r="I328" s="75">
        <f>I324</f>
        <v>0.33</v>
      </c>
      <c r="J328" s="55"/>
      <c r="K328" s="60"/>
      <c r="L328" s="61"/>
      <c r="M328" s="57"/>
      <c r="N328" s="78"/>
      <c r="O328" s="58"/>
      <c r="P328" s="131"/>
    </row>
    <row r="329" spans="1:16" s="5" customFormat="1" ht="12" x14ac:dyDescent="0.25">
      <c r="A329" s="76">
        <f>A328+1</f>
        <v>123</v>
      </c>
      <c r="B329" s="4" t="s">
        <v>113</v>
      </c>
      <c r="C329" s="131"/>
      <c r="D329" s="131"/>
      <c r="E329" s="73"/>
      <c r="F329" s="78" t="s">
        <v>62</v>
      </c>
      <c r="G329" s="74" t="s">
        <v>80</v>
      </c>
      <c r="H329" s="132"/>
      <c r="I329" s="55">
        <f>I328</f>
        <v>0.33</v>
      </c>
      <c r="J329" s="77"/>
      <c r="K329" s="60" t="s">
        <v>81</v>
      </c>
      <c r="L329" s="61">
        <v>1.05</v>
      </c>
      <c r="M329" s="57" t="s">
        <v>82</v>
      </c>
      <c r="N329" s="132" t="s">
        <v>10</v>
      </c>
      <c r="O329" s="58">
        <f>I329*L329</f>
        <v>0.34650000000000003</v>
      </c>
      <c r="P329" s="131" t="s">
        <v>16</v>
      </c>
    </row>
    <row r="330" spans="1:16" s="5" customFormat="1" ht="12" x14ac:dyDescent="0.25">
      <c r="A330" s="131"/>
      <c r="B330" s="72"/>
      <c r="C330" s="131"/>
      <c r="D330" s="131"/>
      <c r="E330" s="131"/>
      <c r="F330" s="78"/>
      <c r="G330" s="132"/>
      <c r="H330" s="132"/>
      <c r="I330" s="132"/>
      <c r="J330" s="73"/>
      <c r="K330" s="70" t="s">
        <v>83</v>
      </c>
      <c r="L330" s="71">
        <v>3.04E-2</v>
      </c>
      <c r="M330" s="57" t="s">
        <v>20</v>
      </c>
      <c r="N330" s="132" t="s">
        <v>17</v>
      </c>
      <c r="O330" s="58">
        <f>I329*L330</f>
        <v>1.0032000000000001E-2</v>
      </c>
      <c r="P330" s="131" t="s">
        <v>16</v>
      </c>
    </row>
    <row r="331" spans="1:16" s="100" customFormat="1" ht="28.5" customHeight="1" x14ac:dyDescent="0.25">
      <c r="A331" s="134" t="s">
        <v>132</v>
      </c>
      <c r="B331" s="134"/>
      <c r="C331" s="134"/>
      <c r="D331" s="134"/>
      <c r="E331" s="134"/>
      <c r="F331" s="134"/>
      <c r="G331" s="134"/>
      <c r="H331" s="134"/>
      <c r="I331" s="134"/>
      <c r="J331" s="134"/>
      <c r="K331" s="134"/>
      <c r="L331" s="134"/>
      <c r="M331" s="134"/>
      <c r="N331" s="134"/>
      <c r="O331" s="134"/>
      <c r="P331" s="134"/>
    </row>
    <row r="332" spans="1:16" s="52" customFormat="1" ht="12" customHeight="1" x14ac:dyDescent="0.25">
      <c r="A332" s="97"/>
      <c r="B332" s="97"/>
      <c r="C332" s="97"/>
      <c r="D332" s="97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97"/>
    </row>
    <row r="333" spans="1:16" s="67" customFormat="1" ht="12" customHeight="1" x14ac:dyDescent="0.25">
      <c r="A333" s="117"/>
      <c r="B333" s="121" t="s">
        <v>75</v>
      </c>
      <c r="C333" s="111">
        <v>80</v>
      </c>
      <c r="D333" s="112">
        <v>159</v>
      </c>
      <c r="E333" s="112">
        <v>0.4</v>
      </c>
      <c r="F333" s="109"/>
      <c r="G333" s="114"/>
      <c r="H333" s="119">
        <v>66</v>
      </c>
      <c r="I333" s="115">
        <f>ROUND(3.14*(D333/1000+2*H333/1000)*E333,2)</f>
        <v>0.37</v>
      </c>
      <c r="J333" s="116">
        <f>ROUND(3.14*(D333/1000+H333/1000)*H333/1000*E333,2)</f>
        <v>0.02</v>
      </c>
      <c r="K333" s="110"/>
      <c r="L333" s="110"/>
      <c r="M333" s="110"/>
      <c r="N333" s="110"/>
      <c r="O333" s="110"/>
      <c r="P333" s="110"/>
    </row>
    <row r="334" spans="1:16" s="67" customFormat="1" ht="24" x14ac:dyDescent="0.25">
      <c r="A334" s="131">
        <f>329:329+1</f>
        <v>124</v>
      </c>
      <c r="B334" s="4" t="s">
        <v>14</v>
      </c>
      <c r="C334" s="78">
        <f t="shared" ref="C334:E335" si="7">C333</f>
        <v>80</v>
      </c>
      <c r="D334" s="78">
        <f t="shared" si="7"/>
        <v>159</v>
      </c>
      <c r="E334" s="78">
        <f t="shared" si="7"/>
        <v>0.4</v>
      </c>
      <c r="F334" s="59" t="s">
        <v>15</v>
      </c>
      <c r="G334" s="133"/>
      <c r="H334" s="78">
        <f t="shared" ref="H334:H335" si="8">H333</f>
        <v>66</v>
      </c>
      <c r="I334" s="78"/>
      <c r="J334" s="16">
        <f t="shared" ref="J334:J335" si="9">J333</f>
        <v>0.02</v>
      </c>
      <c r="K334" s="60"/>
      <c r="L334" s="61"/>
      <c r="M334" s="56"/>
      <c r="N334" s="64"/>
      <c r="O334" s="105"/>
      <c r="P334" s="64"/>
    </row>
    <row r="335" spans="1:16" s="67" customFormat="1" ht="24" x14ac:dyDescent="0.25">
      <c r="A335" s="131">
        <f>A334+1</f>
        <v>125</v>
      </c>
      <c r="B335" s="4" t="s">
        <v>19</v>
      </c>
      <c r="C335" s="78">
        <f t="shared" si="7"/>
        <v>80</v>
      </c>
      <c r="D335" s="132">
        <f t="shared" si="7"/>
        <v>159</v>
      </c>
      <c r="E335" s="132">
        <f t="shared" si="7"/>
        <v>0.4</v>
      </c>
      <c r="F335" s="59" t="s">
        <v>15</v>
      </c>
      <c r="G335" s="133"/>
      <c r="H335" s="132">
        <f t="shared" si="8"/>
        <v>66</v>
      </c>
      <c r="I335" s="55"/>
      <c r="J335" s="55">
        <f t="shared" si="9"/>
        <v>0.02</v>
      </c>
      <c r="K335" s="60" t="s">
        <v>37</v>
      </c>
      <c r="L335" s="61">
        <v>1.24</v>
      </c>
      <c r="M335" s="57" t="s">
        <v>43</v>
      </c>
      <c r="N335" s="78" t="s">
        <v>11</v>
      </c>
      <c r="O335" s="83">
        <f>J335*L335</f>
        <v>2.4799999999999999E-2</v>
      </c>
      <c r="P335" s="132" t="s">
        <v>16</v>
      </c>
    </row>
    <row r="336" spans="1:16" s="67" customFormat="1" ht="12" x14ac:dyDescent="0.25">
      <c r="A336" s="131"/>
      <c r="B336" s="82"/>
      <c r="C336" s="131"/>
      <c r="D336" s="82"/>
      <c r="E336" s="82"/>
      <c r="F336" s="78"/>
      <c r="G336" s="84"/>
      <c r="H336" s="132"/>
      <c r="I336" s="132"/>
      <c r="J336" s="55"/>
      <c r="K336" s="70" t="s">
        <v>73</v>
      </c>
      <c r="L336" s="71">
        <v>2.9</v>
      </c>
      <c r="M336" s="57" t="s">
        <v>20</v>
      </c>
      <c r="N336" s="78" t="s">
        <v>17</v>
      </c>
      <c r="O336" s="58">
        <f>J335*L336</f>
        <v>5.7999999999999996E-2</v>
      </c>
      <c r="P336" s="131" t="s">
        <v>16</v>
      </c>
    </row>
    <row r="337" spans="1:16" s="17" customFormat="1" ht="12" x14ac:dyDescent="0.25">
      <c r="A337" s="131">
        <f>A335+1</f>
        <v>126</v>
      </c>
      <c r="B337" s="4" t="s">
        <v>79</v>
      </c>
      <c r="C337" s="131"/>
      <c r="D337" s="131"/>
      <c r="E337" s="73"/>
      <c r="F337" s="78"/>
      <c r="G337" s="74" t="s">
        <v>80</v>
      </c>
      <c r="H337" s="132"/>
      <c r="I337" s="75">
        <f>I333</f>
        <v>0.37</v>
      </c>
      <c r="J337" s="55"/>
      <c r="K337" s="60"/>
      <c r="L337" s="61"/>
      <c r="M337" s="57"/>
      <c r="N337" s="78"/>
      <c r="O337" s="58"/>
      <c r="P337" s="131"/>
    </row>
    <row r="338" spans="1:16" s="5" customFormat="1" ht="12" x14ac:dyDescent="0.25">
      <c r="A338" s="76">
        <f>A337+1</f>
        <v>127</v>
      </c>
      <c r="B338" s="4" t="s">
        <v>113</v>
      </c>
      <c r="C338" s="131"/>
      <c r="D338" s="131"/>
      <c r="E338" s="73"/>
      <c r="F338" s="78" t="s">
        <v>62</v>
      </c>
      <c r="G338" s="74" t="s">
        <v>80</v>
      </c>
      <c r="H338" s="132"/>
      <c r="I338" s="55">
        <f>I337</f>
        <v>0.37</v>
      </c>
      <c r="J338" s="77"/>
      <c r="K338" s="60" t="s">
        <v>81</v>
      </c>
      <c r="L338" s="61">
        <v>1.05</v>
      </c>
      <c r="M338" s="57" t="s">
        <v>82</v>
      </c>
      <c r="N338" s="132" t="s">
        <v>10</v>
      </c>
      <c r="O338" s="58">
        <f>I338*L338</f>
        <v>0.38850000000000001</v>
      </c>
      <c r="P338" s="131" t="s">
        <v>16</v>
      </c>
    </row>
    <row r="339" spans="1:16" s="5" customFormat="1" ht="12" x14ac:dyDescent="0.25">
      <c r="A339" s="131"/>
      <c r="B339" s="72"/>
      <c r="C339" s="131"/>
      <c r="D339" s="131"/>
      <c r="E339" s="131"/>
      <c r="F339" s="78"/>
      <c r="G339" s="132"/>
      <c r="H339" s="132"/>
      <c r="I339" s="132"/>
      <c r="J339" s="73"/>
      <c r="K339" s="70" t="s">
        <v>83</v>
      </c>
      <c r="L339" s="71">
        <v>3.04E-2</v>
      </c>
      <c r="M339" s="57" t="s">
        <v>20</v>
      </c>
      <c r="N339" s="132" t="s">
        <v>17</v>
      </c>
      <c r="O339" s="58">
        <f>I338*L339</f>
        <v>1.1247999999999999E-2</v>
      </c>
      <c r="P339" s="131" t="s">
        <v>16</v>
      </c>
    </row>
    <row r="340" spans="1:16" s="100" customFormat="1" ht="28.5" customHeight="1" x14ac:dyDescent="0.25">
      <c r="A340" s="134" t="s">
        <v>133</v>
      </c>
      <c r="B340" s="134"/>
      <c r="C340" s="134"/>
      <c r="D340" s="134"/>
      <c r="E340" s="134"/>
      <c r="F340" s="134"/>
      <c r="G340" s="134"/>
      <c r="H340" s="134"/>
      <c r="I340" s="134"/>
      <c r="J340" s="134"/>
      <c r="K340" s="134"/>
      <c r="L340" s="134"/>
      <c r="M340" s="134"/>
      <c r="N340" s="134"/>
      <c r="O340" s="134"/>
      <c r="P340" s="134"/>
    </row>
    <row r="341" spans="1:16" s="52" customFormat="1" ht="12" customHeight="1" x14ac:dyDescent="0.25">
      <c r="A341" s="97"/>
      <c r="B341" s="97"/>
      <c r="C341" s="97"/>
      <c r="D341" s="97"/>
      <c r="E341" s="97"/>
      <c r="F341" s="97"/>
      <c r="G341" s="97"/>
      <c r="H341" s="97"/>
      <c r="I341" s="97"/>
      <c r="J341" s="97"/>
      <c r="K341" s="97"/>
      <c r="L341" s="97"/>
      <c r="M341" s="97"/>
      <c r="N341" s="97"/>
      <c r="O341" s="97"/>
      <c r="P341" s="97"/>
    </row>
    <row r="342" spans="1:16" s="67" customFormat="1" ht="12" customHeight="1" x14ac:dyDescent="0.25">
      <c r="A342" s="117"/>
      <c r="B342" s="121" t="s">
        <v>75</v>
      </c>
      <c r="C342" s="111">
        <v>140</v>
      </c>
      <c r="D342" s="112">
        <v>194</v>
      </c>
      <c r="E342" s="112">
        <v>0.4</v>
      </c>
      <c r="F342" s="109"/>
      <c r="G342" s="114"/>
      <c r="H342" s="119">
        <v>66</v>
      </c>
      <c r="I342" s="115">
        <f>ROUND(3.14*(D342/1000+2*H342/1000)*E342,2)</f>
        <v>0.41</v>
      </c>
      <c r="J342" s="116">
        <f>ROUND(3.14*(D342/1000+H342/1000)*H342/1000*E342,2)</f>
        <v>0.02</v>
      </c>
      <c r="K342" s="110"/>
      <c r="L342" s="110"/>
      <c r="M342" s="110"/>
      <c r="N342" s="110"/>
      <c r="O342" s="110"/>
      <c r="P342" s="110"/>
    </row>
    <row r="343" spans="1:16" s="67" customFormat="1" ht="24" x14ac:dyDescent="0.25">
      <c r="A343" s="93">
        <f>338:338+1</f>
        <v>128</v>
      </c>
      <c r="B343" s="4" t="s">
        <v>14</v>
      </c>
      <c r="C343" s="78">
        <f t="shared" ref="C343:E344" si="10">C342</f>
        <v>140</v>
      </c>
      <c r="D343" s="78">
        <f t="shared" si="10"/>
        <v>194</v>
      </c>
      <c r="E343" s="78">
        <f t="shared" si="10"/>
        <v>0.4</v>
      </c>
      <c r="F343" s="59" t="s">
        <v>15</v>
      </c>
      <c r="G343" s="96"/>
      <c r="H343" s="78">
        <f t="shared" ref="H343:H344" si="11">H342</f>
        <v>66</v>
      </c>
      <c r="I343" s="78"/>
      <c r="J343" s="16">
        <f t="shared" ref="J343:J344" si="12">J342</f>
        <v>0.02</v>
      </c>
      <c r="K343" s="60"/>
      <c r="L343" s="61"/>
      <c r="M343" s="56"/>
      <c r="N343" s="64"/>
      <c r="O343" s="105"/>
      <c r="P343" s="64"/>
    </row>
    <row r="344" spans="1:16" s="67" customFormat="1" ht="24" x14ac:dyDescent="0.25">
      <c r="A344" s="131">
        <f>A343+1</f>
        <v>129</v>
      </c>
      <c r="B344" s="4" t="s">
        <v>19</v>
      </c>
      <c r="C344" s="78">
        <f t="shared" si="10"/>
        <v>140</v>
      </c>
      <c r="D344" s="132">
        <f t="shared" si="10"/>
        <v>194</v>
      </c>
      <c r="E344" s="132">
        <f t="shared" si="10"/>
        <v>0.4</v>
      </c>
      <c r="F344" s="59" t="s">
        <v>15</v>
      </c>
      <c r="G344" s="133"/>
      <c r="H344" s="132">
        <f t="shared" si="11"/>
        <v>66</v>
      </c>
      <c r="I344" s="55"/>
      <c r="J344" s="55">
        <f t="shared" si="12"/>
        <v>0.02</v>
      </c>
      <c r="K344" s="60" t="s">
        <v>37</v>
      </c>
      <c r="L344" s="61">
        <v>1.24</v>
      </c>
      <c r="M344" s="57" t="s">
        <v>43</v>
      </c>
      <c r="N344" s="78" t="s">
        <v>11</v>
      </c>
      <c r="O344" s="83">
        <f>J344*L344</f>
        <v>2.4799999999999999E-2</v>
      </c>
      <c r="P344" s="132" t="s">
        <v>16</v>
      </c>
    </row>
    <row r="345" spans="1:16" s="67" customFormat="1" ht="12" x14ac:dyDescent="0.25">
      <c r="A345" s="131"/>
      <c r="B345" s="82"/>
      <c r="C345" s="131"/>
      <c r="D345" s="82"/>
      <c r="E345" s="82"/>
      <c r="F345" s="78"/>
      <c r="G345" s="84"/>
      <c r="H345" s="132"/>
      <c r="I345" s="132"/>
      <c r="J345" s="55"/>
      <c r="K345" s="70" t="s">
        <v>73</v>
      </c>
      <c r="L345" s="71">
        <v>2.9</v>
      </c>
      <c r="M345" s="57" t="s">
        <v>20</v>
      </c>
      <c r="N345" s="78" t="s">
        <v>17</v>
      </c>
      <c r="O345" s="58">
        <f>J344*L345</f>
        <v>5.7999999999999996E-2</v>
      </c>
      <c r="P345" s="131" t="s">
        <v>16</v>
      </c>
    </row>
    <row r="346" spans="1:16" s="17" customFormat="1" ht="12" x14ac:dyDescent="0.25">
      <c r="A346" s="131">
        <f>A344+1</f>
        <v>130</v>
      </c>
      <c r="B346" s="4" t="s">
        <v>79</v>
      </c>
      <c r="C346" s="131"/>
      <c r="D346" s="131"/>
      <c r="E346" s="73"/>
      <c r="F346" s="78"/>
      <c r="G346" s="74" t="s">
        <v>80</v>
      </c>
      <c r="H346" s="132"/>
      <c r="I346" s="75">
        <f>I342</f>
        <v>0.41</v>
      </c>
      <c r="J346" s="55"/>
      <c r="K346" s="60"/>
      <c r="L346" s="61"/>
      <c r="M346" s="57"/>
      <c r="N346" s="78"/>
      <c r="O346" s="58"/>
      <c r="P346" s="131"/>
    </row>
    <row r="347" spans="1:16" s="5" customFormat="1" ht="12" x14ac:dyDescent="0.25">
      <c r="A347" s="76">
        <f>A346+1</f>
        <v>131</v>
      </c>
      <c r="B347" s="4" t="s">
        <v>113</v>
      </c>
      <c r="C347" s="131"/>
      <c r="D347" s="131"/>
      <c r="E347" s="73"/>
      <c r="F347" s="78" t="s">
        <v>62</v>
      </c>
      <c r="G347" s="74" t="s">
        <v>80</v>
      </c>
      <c r="H347" s="132"/>
      <c r="I347" s="55">
        <f>I346</f>
        <v>0.41</v>
      </c>
      <c r="J347" s="77"/>
      <c r="K347" s="60" t="s">
        <v>81</v>
      </c>
      <c r="L347" s="61">
        <v>1.05</v>
      </c>
      <c r="M347" s="57" t="s">
        <v>82</v>
      </c>
      <c r="N347" s="132" t="s">
        <v>10</v>
      </c>
      <c r="O347" s="58">
        <f>I347*L347</f>
        <v>0.43049999999999999</v>
      </c>
      <c r="P347" s="131" t="s">
        <v>16</v>
      </c>
    </row>
    <row r="348" spans="1:16" s="5" customFormat="1" ht="12" x14ac:dyDescent="0.25">
      <c r="A348" s="131"/>
      <c r="B348" s="72"/>
      <c r="C348" s="131"/>
      <c r="D348" s="131"/>
      <c r="E348" s="131"/>
      <c r="F348" s="78"/>
      <c r="G348" s="132"/>
      <c r="H348" s="132"/>
      <c r="I348" s="132"/>
      <c r="J348" s="73"/>
      <c r="K348" s="70" t="s">
        <v>83</v>
      </c>
      <c r="L348" s="71">
        <v>3.04E-2</v>
      </c>
      <c r="M348" s="57" t="s">
        <v>20</v>
      </c>
      <c r="N348" s="132" t="s">
        <v>17</v>
      </c>
      <c r="O348" s="58">
        <f>I347*L348</f>
        <v>1.2463999999999999E-2</v>
      </c>
      <c r="P348" s="131" t="s">
        <v>16</v>
      </c>
    </row>
    <row r="349" spans="1:16" s="100" customFormat="1" ht="28.5" customHeight="1" x14ac:dyDescent="0.25">
      <c r="A349" s="134" t="s">
        <v>134</v>
      </c>
      <c r="B349" s="134"/>
      <c r="C349" s="134"/>
      <c r="D349" s="134"/>
      <c r="E349" s="134"/>
      <c r="F349" s="134"/>
      <c r="G349" s="134"/>
      <c r="H349" s="134"/>
      <c r="I349" s="134"/>
      <c r="J349" s="134"/>
      <c r="K349" s="134"/>
      <c r="L349" s="134"/>
      <c r="M349" s="134"/>
      <c r="N349" s="134"/>
      <c r="O349" s="134"/>
      <c r="P349" s="134"/>
    </row>
    <row r="350" spans="1:16" s="52" customFormat="1" ht="12" customHeight="1" x14ac:dyDescent="0.25">
      <c r="A350" s="97"/>
      <c r="B350" s="97"/>
      <c r="C350" s="97"/>
      <c r="D350" s="97"/>
      <c r="E350" s="97"/>
      <c r="F350" s="97"/>
      <c r="G350" s="97"/>
      <c r="H350" s="97"/>
      <c r="I350" s="97"/>
      <c r="J350" s="97"/>
      <c r="K350" s="97"/>
      <c r="L350" s="97"/>
      <c r="M350" s="97"/>
      <c r="N350" s="97"/>
      <c r="O350" s="97"/>
      <c r="P350" s="97"/>
    </row>
    <row r="351" spans="1:16" s="67" customFormat="1" ht="12" customHeight="1" x14ac:dyDescent="0.25">
      <c r="A351" s="117"/>
      <c r="B351" s="121" t="s">
        <v>75</v>
      </c>
      <c r="C351" s="111">
        <v>110</v>
      </c>
      <c r="D351" s="112">
        <v>325</v>
      </c>
      <c r="E351" s="112">
        <v>0.7</v>
      </c>
      <c r="F351" s="109"/>
      <c r="G351" s="114"/>
      <c r="H351" s="119">
        <v>66</v>
      </c>
      <c r="I351" s="116">
        <f>ROUND(3.14*(D351/1000+2*H351/1000)*E351,2)</f>
        <v>1</v>
      </c>
      <c r="J351" s="116">
        <f>ROUND(3.14*(D351/1000+H351/1000)*H351/1000*E351,2)</f>
        <v>0.06</v>
      </c>
      <c r="K351" s="110"/>
      <c r="L351" s="110"/>
      <c r="M351" s="110"/>
      <c r="N351" s="110"/>
      <c r="O351" s="110"/>
      <c r="P351" s="110"/>
    </row>
    <row r="352" spans="1:16" s="67" customFormat="1" ht="24" x14ac:dyDescent="0.25">
      <c r="A352" s="131">
        <f>347:347+1</f>
        <v>132</v>
      </c>
      <c r="B352" s="4" t="s">
        <v>14</v>
      </c>
      <c r="C352" s="78">
        <f t="shared" ref="C352:E353" si="13">C351</f>
        <v>110</v>
      </c>
      <c r="D352" s="78">
        <f t="shared" si="13"/>
        <v>325</v>
      </c>
      <c r="E352" s="78">
        <f t="shared" si="13"/>
        <v>0.7</v>
      </c>
      <c r="F352" s="59" t="s">
        <v>15</v>
      </c>
      <c r="G352" s="133"/>
      <c r="H352" s="78">
        <f t="shared" ref="H352:H353" si="14">H351</f>
        <v>66</v>
      </c>
      <c r="I352" s="78"/>
      <c r="J352" s="16">
        <f t="shared" ref="J352:J353" si="15">J351</f>
        <v>0.06</v>
      </c>
      <c r="K352" s="60"/>
      <c r="L352" s="61"/>
      <c r="M352" s="56"/>
      <c r="N352" s="64"/>
      <c r="O352" s="105"/>
      <c r="P352" s="64"/>
    </row>
    <row r="353" spans="1:16" s="67" customFormat="1" ht="24" x14ac:dyDescent="0.25">
      <c r="A353" s="131">
        <f>A352+1</f>
        <v>133</v>
      </c>
      <c r="B353" s="4" t="s">
        <v>19</v>
      </c>
      <c r="C353" s="78">
        <f t="shared" si="13"/>
        <v>110</v>
      </c>
      <c r="D353" s="132">
        <f t="shared" si="13"/>
        <v>325</v>
      </c>
      <c r="E353" s="132">
        <f t="shared" si="13"/>
        <v>0.7</v>
      </c>
      <c r="F353" s="59" t="s">
        <v>15</v>
      </c>
      <c r="G353" s="133"/>
      <c r="H353" s="132">
        <f t="shared" si="14"/>
        <v>66</v>
      </c>
      <c r="I353" s="55"/>
      <c r="J353" s="55">
        <f t="shared" si="15"/>
        <v>0.06</v>
      </c>
      <c r="K353" s="60" t="s">
        <v>37</v>
      </c>
      <c r="L353" s="61">
        <v>1.24</v>
      </c>
      <c r="M353" s="57" t="s">
        <v>43</v>
      </c>
      <c r="N353" s="78" t="s">
        <v>11</v>
      </c>
      <c r="O353" s="83">
        <f>J353*L353</f>
        <v>7.4399999999999994E-2</v>
      </c>
      <c r="P353" s="132" t="s">
        <v>16</v>
      </c>
    </row>
    <row r="354" spans="1:16" s="67" customFormat="1" ht="12" x14ac:dyDescent="0.25">
      <c r="A354" s="131"/>
      <c r="B354" s="82"/>
      <c r="C354" s="131"/>
      <c r="D354" s="82"/>
      <c r="E354" s="82"/>
      <c r="F354" s="78"/>
      <c r="G354" s="84"/>
      <c r="H354" s="132"/>
      <c r="I354" s="132"/>
      <c r="J354" s="55"/>
      <c r="K354" s="70" t="s">
        <v>73</v>
      </c>
      <c r="L354" s="71">
        <v>2.9</v>
      </c>
      <c r="M354" s="57" t="s">
        <v>20</v>
      </c>
      <c r="N354" s="78" t="s">
        <v>17</v>
      </c>
      <c r="O354" s="58">
        <f>J353*L354</f>
        <v>0.17399999999999999</v>
      </c>
      <c r="P354" s="131" t="s">
        <v>16</v>
      </c>
    </row>
    <row r="355" spans="1:16" s="17" customFormat="1" ht="12" x14ac:dyDescent="0.25">
      <c r="A355" s="131">
        <f>A353+1</f>
        <v>134</v>
      </c>
      <c r="B355" s="4" t="s">
        <v>79</v>
      </c>
      <c r="C355" s="131"/>
      <c r="D355" s="131"/>
      <c r="E355" s="73"/>
      <c r="F355" s="78"/>
      <c r="G355" s="74" t="s">
        <v>80</v>
      </c>
      <c r="H355" s="132"/>
      <c r="I355" s="75">
        <f>I351</f>
        <v>1</v>
      </c>
      <c r="J355" s="55"/>
      <c r="K355" s="60"/>
      <c r="L355" s="61"/>
      <c r="M355" s="57"/>
      <c r="N355" s="78"/>
      <c r="O355" s="58"/>
      <c r="P355" s="131"/>
    </row>
    <row r="356" spans="1:16" s="5" customFormat="1" ht="12" x14ac:dyDescent="0.25">
      <c r="A356" s="76">
        <f>A355+1</f>
        <v>135</v>
      </c>
      <c r="B356" s="4" t="s">
        <v>113</v>
      </c>
      <c r="C356" s="131"/>
      <c r="D356" s="131"/>
      <c r="E356" s="73"/>
      <c r="F356" s="78" t="s">
        <v>62</v>
      </c>
      <c r="G356" s="74" t="s">
        <v>80</v>
      </c>
      <c r="H356" s="132"/>
      <c r="I356" s="55">
        <f>I355</f>
        <v>1</v>
      </c>
      <c r="J356" s="77"/>
      <c r="K356" s="60" t="s">
        <v>81</v>
      </c>
      <c r="L356" s="61">
        <v>1.05</v>
      </c>
      <c r="M356" s="57" t="s">
        <v>82</v>
      </c>
      <c r="N356" s="132" t="s">
        <v>10</v>
      </c>
      <c r="O356" s="58">
        <f>I356*L356</f>
        <v>1.05</v>
      </c>
      <c r="P356" s="131" t="s">
        <v>16</v>
      </c>
    </row>
    <row r="357" spans="1:16" s="5" customFormat="1" ht="12" x14ac:dyDescent="0.25">
      <c r="A357" s="131"/>
      <c r="B357" s="72"/>
      <c r="C357" s="131"/>
      <c r="D357" s="131"/>
      <c r="E357" s="131"/>
      <c r="F357" s="78"/>
      <c r="G357" s="132"/>
      <c r="H357" s="132"/>
      <c r="I357" s="132"/>
      <c r="J357" s="73"/>
      <c r="K357" s="70" t="s">
        <v>83</v>
      </c>
      <c r="L357" s="71">
        <v>3.04E-2</v>
      </c>
      <c r="M357" s="57" t="s">
        <v>20</v>
      </c>
      <c r="N357" s="132" t="s">
        <v>17</v>
      </c>
      <c r="O357" s="58">
        <f>I356*L357</f>
        <v>3.04E-2</v>
      </c>
      <c r="P357" s="131" t="s">
        <v>16</v>
      </c>
    </row>
    <row r="358" spans="1:16" s="100" customFormat="1" ht="28.5" customHeight="1" x14ac:dyDescent="0.25">
      <c r="A358" s="134" t="s">
        <v>135</v>
      </c>
      <c r="B358" s="134"/>
      <c r="C358" s="134"/>
      <c r="D358" s="134"/>
      <c r="E358" s="134"/>
      <c r="F358" s="134"/>
      <c r="G358" s="134"/>
      <c r="H358" s="134"/>
      <c r="I358" s="134"/>
      <c r="J358" s="134"/>
      <c r="K358" s="134"/>
      <c r="L358" s="134"/>
      <c r="M358" s="134"/>
      <c r="N358" s="134"/>
      <c r="O358" s="134"/>
      <c r="P358" s="134"/>
    </row>
    <row r="359" spans="1:16" s="52" customFormat="1" ht="12" customHeight="1" x14ac:dyDescent="0.25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  <c r="L359" s="97"/>
      <c r="M359" s="97"/>
      <c r="N359" s="97"/>
      <c r="O359" s="97"/>
      <c r="P359" s="97"/>
    </row>
    <row r="360" spans="1:16" s="67" customFormat="1" ht="12" customHeight="1" x14ac:dyDescent="0.25">
      <c r="A360" s="117"/>
      <c r="B360" s="121" t="s">
        <v>75</v>
      </c>
      <c r="C360" s="111">
        <v>70</v>
      </c>
      <c r="D360" s="112">
        <v>720</v>
      </c>
      <c r="E360" s="112">
        <v>1.5</v>
      </c>
      <c r="F360" s="109"/>
      <c r="G360" s="114"/>
      <c r="H360" s="119">
        <v>66</v>
      </c>
      <c r="I360" s="115">
        <f>ROUND(3.14*(D360/1000+2*H360/1000)*E360,2)</f>
        <v>4.01</v>
      </c>
      <c r="J360" s="116">
        <f>ROUND(3.14*(D360/1000+H360/1000)*H360/1000*E360,2)</f>
        <v>0.24</v>
      </c>
      <c r="K360" s="110"/>
      <c r="L360" s="110"/>
      <c r="M360" s="110"/>
      <c r="N360" s="110"/>
      <c r="O360" s="110"/>
      <c r="P360" s="110"/>
    </row>
    <row r="361" spans="1:16" s="67" customFormat="1" ht="24" x14ac:dyDescent="0.25">
      <c r="A361" s="131">
        <f>356:356+1</f>
        <v>136</v>
      </c>
      <c r="B361" s="4" t="s">
        <v>14</v>
      </c>
      <c r="C361" s="78">
        <f t="shared" ref="C361:E362" si="16">C360</f>
        <v>70</v>
      </c>
      <c r="D361" s="78">
        <f t="shared" si="16"/>
        <v>720</v>
      </c>
      <c r="E361" s="78">
        <f t="shared" si="16"/>
        <v>1.5</v>
      </c>
      <c r="F361" s="59" t="s">
        <v>15</v>
      </c>
      <c r="G361" s="133"/>
      <c r="H361" s="78">
        <f t="shared" ref="H361:J362" si="17">H360</f>
        <v>66</v>
      </c>
      <c r="I361" s="78">
        <f t="shared" si="17"/>
        <v>4.01</v>
      </c>
      <c r="J361" s="16">
        <f t="shared" si="17"/>
        <v>0.24</v>
      </c>
      <c r="K361" s="60"/>
      <c r="L361" s="61"/>
      <c r="M361" s="56"/>
      <c r="N361" s="64"/>
      <c r="O361" s="105"/>
      <c r="P361" s="64"/>
    </row>
    <row r="362" spans="1:16" s="67" customFormat="1" ht="24" x14ac:dyDescent="0.25">
      <c r="A362" s="131">
        <f>A361+1</f>
        <v>137</v>
      </c>
      <c r="B362" s="4" t="s">
        <v>19</v>
      </c>
      <c r="C362" s="78">
        <f t="shared" si="16"/>
        <v>70</v>
      </c>
      <c r="D362" s="132">
        <f t="shared" si="16"/>
        <v>720</v>
      </c>
      <c r="E362" s="132">
        <f t="shared" si="16"/>
        <v>1.5</v>
      </c>
      <c r="F362" s="59" t="s">
        <v>15</v>
      </c>
      <c r="G362" s="133"/>
      <c r="H362" s="132">
        <f t="shared" si="17"/>
        <v>66</v>
      </c>
      <c r="I362" s="55">
        <f t="shared" si="17"/>
        <v>4.01</v>
      </c>
      <c r="J362" s="55">
        <f t="shared" si="17"/>
        <v>0.24</v>
      </c>
      <c r="K362" s="60" t="s">
        <v>37</v>
      </c>
      <c r="L362" s="61">
        <v>1.24</v>
      </c>
      <c r="M362" s="57" t="s">
        <v>43</v>
      </c>
      <c r="N362" s="78" t="s">
        <v>11</v>
      </c>
      <c r="O362" s="83">
        <f>J362*L362</f>
        <v>0.29759999999999998</v>
      </c>
      <c r="P362" s="132" t="s">
        <v>16</v>
      </c>
    </row>
    <row r="363" spans="1:16" s="67" customFormat="1" ht="12" x14ac:dyDescent="0.25">
      <c r="A363" s="131"/>
      <c r="B363" s="82"/>
      <c r="C363" s="131"/>
      <c r="D363" s="82"/>
      <c r="E363" s="82"/>
      <c r="F363" s="78"/>
      <c r="G363" s="84"/>
      <c r="H363" s="132"/>
      <c r="I363" s="132"/>
      <c r="J363" s="55"/>
      <c r="K363" s="70" t="s">
        <v>73</v>
      </c>
      <c r="L363" s="71">
        <v>2.9</v>
      </c>
      <c r="M363" s="57" t="s">
        <v>20</v>
      </c>
      <c r="N363" s="78" t="s">
        <v>17</v>
      </c>
      <c r="O363" s="58">
        <f>J362*L363</f>
        <v>0.69599999999999995</v>
      </c>
      <c r="P363" s="131" t="s">
        <v>16</v>
      </c>
    </row>
    <row r="364" spans="1:16" s="67" customFormat="1" ht="12" x14ac:dyDescent="0.25">
      <c r="A364" s="131">
        <f>362:362+1</f>
        <v>138</v>
      </c>
      <c r="B364" s="4" t="s">
        <v>79</v>
      </c>
      <c r="C364" s="131"/>
      <c r="D364" s="131"/>
      <c r="E364" s="131"/>
      <c r="F364" s="78"/>
      <c r="G364" s="74" t="s">
        <v>80</v>
      </c>
      <c r="H364" s="132"/>
      <c r="I364" s="75">
        <f>I361</f>
        <v>4.01</v>
      </c>
      <c r="J364" s="55"/>
      <c r="K364" s="60"/>
      <c r="L364" s="61"/>
      <c r="M364" s="57"/>
      <c r="N364" s="78"/>
      <c r="O364" s="58"/>
      <c r="P364" s="131"/>
    </row>
    <row r="365" spans="1:16" s="67" customFormat="1" ht="12" x14ac:dyDescent="0.25">
      <c r="A365" s="131">
        <f>A364+1</f>
        <v>139</v>
      </c>
      <c r="B365" s="4" t="s">
        <v>113</v>
      </c>
      <c r="C365" s="131"/>
      <c r="D365" s="131"/>
      <c r="E365" s="73"/>
      <c r="F365" s="78" t="s">
        <v>62</v>
      </c>
      <c r="G365" s="74" t="s">
        <v>80</v>
      </c>
      <c r="H365" s="132"/>
      <c r="I365" s="55">
        <f>I362</f>
        <v>4.01</v>
      </c>
      <c r="J365" s="77"/>
      <c r="K365" s="60" t="s">
        <v>81</v>
      </c>
      <c r="L365" s="61">
        <v>1.05</v>
      </c>
      <c r="M365" s="57" t="s">
        <v>82</v>
      </c>
      <c r="N365" s="132" t="s">
        <v>10</v>
      </c>
      <c r="O365" s="58">
        <f>I365*L365</f>
        <v>4.2104999999999997</v>
      </c>
      <c r="P365" s="131" t="s">
        <v>16</v>
      </c>
    </row>
    <row r="366" spans="1:16" s="5" customFormat="1" ht="12" x14ac:dyDescent="0.25">
      <c r="A366" s="131"/>
      <c r="B366" s="72"/>
      <c r="C366" s="131"/>
      <c r="D366" s="131"/>
      <c r="E366" s="131"/>
      <c r="F366" s="78"/>
      <c r="G366" s="132"/>
      <c r="H366" s="132"/>
      <c r="I366" s="132"/>
      <c r="J366" s="73"/>
      <c r="K366" s="70" t="s">
        <v>83</v>
      </c>
      <c r="L366" s="71">
        <v>3.04E-2</v>
      </c>
      <c r="M366" s="57" t="s">
        <v>20</v>
      </c>
      <c r="N366" s="132" t="s">
        <v>17</v>
      </c>
      <c r="O366" s="58">
        <f>I365*L366</f>
        <v>0.121904</v>
      </c>
      <c r="P366" s="131" t="s">
        <v>16</v>
      </c>
    </row>
    <row r="367" spans="1:16" s="100" customFormat="1" ht="28.5" customHeight="1" x14ac:dyDescent="0.25">
      <c r="A367" s="134" t="s">
        <v>136</v>
      </c>
      <c r="B367" s="134"/>
      <c r="C367" s="134"/>
      <c r="D367" s="134"/>
      <c r="E367" s="134"/>
      <c r="F367" s="134"/>
      <c r="G367" s="134"/>
      <c r="H367" s="134"/>
      <c r="I367" s="134"/>
      <c r="J367" s="134"/>
      <c r="K367" s="134"/>
      <c r="L367" s="134"/>
      <c r="M367" s="134"/>
      <c r="N367" s="134"/>
      <c r="O367" s="134"/>
      <c r="P367" s="134"/>
    </row>
    <row r="368" spans="1:16" s="52" customFormat="1" ht="12" customHeight="1" x14ac:dyDescent="0.25">
      <c r="A368" s="97"/>
      <c r="B368" s="97"/>
      <c r="C368" s="97"/>
      <c r="D368" s="97"/>
      <c r="E368" s="97"/>
      <c r="F368" s="97"/>
      <c r="G368" s="97"/>
      <c r="H368" s="97"/>
      <c r="I368" s="97"/>
      <c r="J368" s="97"/>
      <c r="K368" s="97"/>
      <c r="L368" s="97"/>
      <c r="M368" s="97"/>
      <c r="N368" s="97"/>
      <c r="O368" s="97"/>
      <c r="P368" s="97"/>
    </row>
    <row r="369" spans="1:16" s="67" customFormat="1" ht="12" customHeight="1" x14ac:dyDescent="0.25">
      <c r="A369" s="117"/>
      <c r="B369" s="121" t="s">
        <v>75</v>
      </c>
      <c r="C369" s="111">
        <v>130</v>
      </c>
      <c r="D369" s="112">
        <v>720</v>
      </c>
      <c r="E369" s="112">
        <v>1.5</v>
      </c>
      <c r="F369" s="109"/>
      <c r="G369" s="114"/>
      <c r="H369" s="119">
        <v>66</v>
      </c>
      <c r="I369" s="115">
        <f>ROUND(3.14*(D369/1000+2*H369/1000)*E369,2)</f>
        <v>4.01</v>
      </c>
      <c r="J369" s="116">
        <f>ROUND(3.14*(D369/1000+H369/1000)*H369/1000*E369,2)</f>
        <v>0.24</v>
      </c>
      <c r="K369" s="110"/>
      <c r="L369" s="110"/>
      <c r="M369" s="110"/>
      <c r="N369" s="110"/>
      <c r="O369" s="110"/>
      <c r="P369" s="110"/>
    </row>
    <row r="370" spans="1:16" s="67" customFormat="1" ht="24" x14ac:dyDescent="0.25">
      <c r="A370" s="93">
        <f>365:365+1</f>
        <v>140</v>
      </c>
      <c r="B370" s="4" t="s">
        <v>14</v>
      </c>
      <c r="C370" s="78">
        <f t="shared" ref="C370:E371" si="18">C369</f>
        <v>130</v>
      </c>
      <c r="D370" s="78">
        <f t="shared" si="18"/>
        <v>720</v>
      </c>
      <c r="E370" s="78">
        <f t="shared" si="18"/>
        <v>1.5</v>
      </c>
      <c r="F370" s="59" t="s">
        <v>15</v>
      </c>
      <c r="G370" s="96"/>
      <c r="H370" s="78">
        <f t="shared" ref="H370:J371" si="19">H369</f>
        <v>66</v>
      </c>
      <c r="I370" s="78">
        <f t="shared" si="19"/>
        <v>4.01</v>
      </c>
      <c r="J370" s="16">
        <f t="shared" si="19"/>
        <v>0.24</v>
      </c>
      <c r="K370" s="60"/>
      <c r="L370" s="61"/>
      <c r="M370" s="56"/>
      <c r="N370" s="64"/>
      <c r="O370" s="105"/>
      <c r="P370" s="64"/>
    </row>
    <row r="371" spans="1:16" s="67" customFormat="1" ht="24" x14ac:dyDescent="0.25">
      <c r="A371" s="131">
        <f>A370+1</f>
        <v>141</v>
      </c>
      <c r="B371" s="4" t="s">
        <v>19</v>
      </c>
      <c r="C371" s="78">
        <f t="shared" si="18"/>
        <v>130</v>
      </c>
      <c r="D371" s="132">
        <f t="shared" si="18"/>
        <v>720</v>
      </c>
      <c r="E371" s="132">
        <f t="shared" si="18"/>
        <v>1.5</v>
      </c>
      <c r="F371" s="59" t="s">
        <v>15</v>
      </c>
      <c r="G371" s="133"/>
      <c r="H371" s="132">
        <f t="shared" si="19"/>
        <v>66</v>
      </c>
      <c r="I371" s="55">
        <f t="shared" si="19"/>
        <v>4.01</v>
      </c>
      <c r="J371" s="55">
        <f t="shared" si="19"/>
        <v>0.24</v>
      </c>
      <c r="K371" s="60" t="s">
        <v>37</v>
      </c>
      <c r="L371" s="61">
        <v>1.24</v>
      </c>
      <c r="M371" s="57" t="s">
        <v>43</v>
      </c>
      <c r="N371" s="78" t="s">
        <v>11</v>
      </c>
      <c r="O371" s="83">
        <f>J371*L371</f>
        <v>0.29759999999999998</v>
      </c>
      <c r="P371" s="132" t="s">
        <v>16</v>
      </c>
    </row>
    <row r="372" spans="1:16" s="67" customFormat="1" ht="12" x14ac:dyDescent="0.25">
      <c r="A372" s="131"/>
      <c r="B372" s="82"/>
      <c r="C372" s="131"/>
      <c r="D372" s="82"/>
      <c r="E372" s="82"/>
      <c r="F372" s="78"/>
      <c r="G372" s="84"/>
      <c r="H372" s="132"/>
      <c r="I372" s="132"/>
      <c r="J372" s="55"/>
      <c r="K372" s="70" t="s">
        <v>73</v>
      </c>
      <c r="L372" s="71">
        <v>2.9</v>
      </c>
      <c r="M372" s="57" t="s">
        <v>20</v>
      </c>
      <c r="N372" s="78" t="s">
        <v>17</v>
      </c>
      <c r="O372" s="58">
        <f>J371*L372</f>
        <v>0.69599999999999995</v>
      </c>
      <c r="P372" s="131" t="s">
        <v>16</v>
      </c>
    </row>
    <row r="373" spans="1:16" s="67" customFormat="1" ht="12" x14ac:dyDescent="0.25">
      <c r="A373" s="131">
        <f>371:371+1</f>
        <v>142</v>
      </c>
      <c r="B373" s="4" t="s">
        <v>79</v>
      </c>
      <c r="C373" s="131"/>
      <c r="D373" s="131"/>
      <c r="E373" s="131"/>
      <c r="F373" s="78"/>
      <c r="G373" s="74" t="s">
        <v>80</v>
      </c>
      <c r="H373" s="132"/>
      <c r="I373" s="75">
        <f>I370</f>
        <v>4.01</v>
      </c>
      <c r="J373" s="55"/>
      <c r="K373" s="60"/>
      <c r="L373" s="61"/>
      <c r="M373" s="57"/>
      <c r="N373" s="78"/>
      <c r="O373" s="58"/>
      <c r="P373" s="131"/>
    </row>
    <row r="374" spans="1:16" s="67" customFormat="1" ht="12" x14ac:dyDescent="0.25">
      <c r="A374" s="131">
        <f>A373+1</f>
        <v>143</v>
      </c>
      <c r="B374" s="4" t="s">
        <v>113</v>
      </c>
      <c r="C374" s="131"/>
      <c r="D374" s="131"/>
      <c r="E374" s="73"/>
      <c r="F374" s="78" t="s">
        <v>62</v>
      </c>
      <c r="G374" s="74" t="s">
        <v>80</v>
      </c>
      <c r="H374" s="132"/>
      <c r="I374" s="55">
        <f>I371</f>
        <v>4.01</v>
      </c>
      <c r="J374" s="77"/>
      <c r="K374" s="60" t="s">
        <v>81</v>
      </c>
      <c r="L374" s="61">
        <v>1.05</v>
      </c>
      <c r="M374" s="57" t="s">
        <v>82</v>
      </c>
      <c r="N374" s="132" t="s">
        <v>10</v>
      </c>
      <c r="O374" s="58">
        <f>I374*L374</f>
        <v>4.2104999999999997</v>
      </c>
      <c r="P374" s="131" t="s">
        <v>16</v>
      </c>
    </row>
    <row r="375" spans="1:16" s="5" customFormat="1" ht="12" x14ac:dyDescent="0.25">
      <c r="A375" s="131"/>
      <c r="B375" s="72"/>
      <c r="C375" s="131"/>
      <c r="D375" s="131"/>
      <c r="E375" s="131"/>
      <c r="F375" s="78"/>
      <c r="G375" s="132"/>
      <c r="H375" s="132"/>
      <c r="I375" s="132"/>
      <c r="J375" s="73"/>
      <c r="K375" s="70" t="s">
        <v>83</v>
      </c>
      <c r="L375" s="71">
        <v>3.04E-2</v>
      </c>
      <c r="M375" s="57" t="s">
        <v>20</v>
      </c>
      <c r="N375" s="132" t="s">
        <v>17</v>
      </c>
      <c r="O375" s="58">
        <f>I374*L375</f>
        <v>0.121904</v>
      </c>
      <c r="P375" s="131" t="s">
        <v>16</v>
      </c>
    </row>
    <row r="376" spans="1:16" s="100" customFormat="1" ht="28.5" customHeight="1" x14ac:dyDescent="0.25">
      <c r="A376" s="134" t="s">
        <v>137</v>
      </c>
      <c r="B376" s="134"/>
      <c r="C376" s="134"/>
      <c r="D376" s="134"/>
      <c r="E376" s="134"/>
      <c r="F376" s="134"/>
      <c r="G376" s="134"/>
      <c r="H376" s="134"/>
      <c r="I376" s="134"/>
      <c r="J376" s="134"/>
      <c r="K376" s="134"/>
      <c r="L376" s="134"/>
      <c r="M376" s="134"/>
      <c r="N376" s="134"/>
      <c r="O376" s="134"/>
      <c r="P376" s="134"/>
    </row>
    <row r="377" spans="1:16" s="52" customFormat="1" ht="12" customHeight="1" x14ac:dyDescent="0.25">
      <c r="A377" s="97"/>
      <c r="B377" s="97"/>
      <c r="C377" s="97"/>
      <c r="D377" s="97"/>
      <c r="E377" s="97"/>
      <c r="F377" s="97"/>
      <c r="G377" s="97"/>
      <c r="H377" s="97"/>
      <c r="I377" s="97"/>
      <c r="J377" s="97"/>
      <c r="K377" s="97"/>
      <c r="L377" s="97"/>
      <c r="M377" s="97"/>
      <c r="N377" s="97"/>
      <c r="O377" s="97"/>
      <c r="P377" s="97"/>
    </row>
    <row r="378" spans="1:16" s="67" customFormat="1" ht="12" customHeight="1" x14ac:dyDescent="0.25">
      <c r="A378" s="117"/>
      <c r="B378" s="121" t="s">
        <v>75</v>
      </c>
      <c r="C378" s="111">
        <v>120</v>
      </c>
      <c r="D378" s="112">
        <v>273</v>
      </c>
      <c r="E378" s="112">
        <v>0.6</v>
      </c>
      <c r="F378" s="109"/>
      <c r="G378" s="114"/>
      <c r="H378" s="119">
        <v>66</v>
      </c>
      <c r="I378" s="115">
        <f>ROUND(3.14*(D378/1000+2*H378/1000)*E378,2)</f>
        <v>0.76</v>
      </c>
      <c r="J378" s="116">
        <f>ROUND(3.14*(D378/1000+H378/1000)*H378/1000*E378,2)</f>
        <v>0.04</v>
      </c>
      <c r="K378" s="110"/>
      <c r="L378" s="110"/>
      <c r="M378" s="110"/>
      <c r="N378" s="110"/>
      <c r="O378" s="110"/>
      <c r="P378" s="110"/>
    </row>
    <row r="379" spans="1:16" s="67" customFormat="1" ht="24" x14ac:dyDescent="0.25">
      <c r="A379" s="131">
        <f>374:374+1</f>
        <v>144</v>
      </c>
      <c r="B379" s="4" t="s">
        <v>14</v>
      </c>
      <c r="C379" s="78">
        <f t="shared" ref="C379:E380" si="20">C378</f>
        <v>120</v>
      </c>
      <c r="D379" s="78">
        <f t="shared" si="20"/>
        <v>273</v>
      </c>
      <c r="E379" s="78">
        <f t="shared" si="20"/>
        <v>0.6</v>
      </c>
      <c r="F379" s="59" t="s">
        <v>15</v>
      </c>
      <c r="G379" s="133"/>
      <c r="H379" s="78">
        <f t="shared" ref="H379:J380" si="21">H378</f>
        <v>66</v>
      </c>
      <c r="I379" s="78">
        <f t="shared" si="21"/>
        <v>0.76</v>
      </c>
      <c r="J379" s="16">
        <f t="shared" si="21"/>
        <v>0.04</v>
      </c>
      <c r="K379" s="60"/>
      <c r="L379" s="61"/>
      <c r="M379" s="56"/>
      <c r="N379" s="64"/>
      <c r="O379" s="105"/>
      <c r="P379" s="64"/>
    </row>
    <row r="380" spans="1:16" s="67" customFormat="1" ht="24" x14ac:dyDescent="0.25">
      <c r="A380" s="131">
        <f>A379+1</f>
        <v>145</v>
      </c>
      <c r="B380" s="4" t="s">
        <v>19</v>
      </c>
      <c r="C380" s="78">
        <f t="shared" si="20"/>
        <v>120</v>
      </c>
      <c r="D380" s="132">
        <f t="shared" si="20"/>
        <v>273</v>
      </c>
      <c r="E380" s="132">
        <f t="shared" si="20"/>
        <v>0.6</v>
      </c>
      <c r="F380" s="59" t="s">
        <v>15</v>
      </c>
      <c r="G380" s="133"/>
      <c r="H380" s="132">
        <f t="shared" si="21"/>
        <v>66</v>
      </c>
      <c r="I380" s="55">
        <f t="shared" si="21"/>
        <v>0.76</v>
      </c>
      <c r="J380" s="55">
        <f t="shared" si="21"/>
        <v>0.04</v>
      </c>
      <c r="K380" s="60" t="s">
        <v>37</v>
      </c>
      <c r="L380" s="61">
        <v>1.24</v>
      </c>
      <c r="M380" s="57" t="s">
        <v>43</v>
      </c>
      <c r="N380" s="78" t="s">
        <v>11</v>
      </c>
      <c r="O380" s="83">
        <f>J380*L380</f>
        <v>4.9599999999999998E-2</v>
      </c>
      <c r="P380" s="132" t="s">
        <v>16</v>
      </c>
    </row>
    <row r="381" spans="1:16" s="67" customFormat="1" ht="12" x14ac:dyDescent="0.25">
      <c r="A381" s="131"/>
      <c r="B381" s="82"/>
      <c r="C381" s="131"/>
      <c r="D381" s="82"/>
      <c r="E381" s="82"/>
      <c r="F381" s="78"/>
      <c r="G381" s="84"/>
      <c r="H381" s="132"/>
      <c r="I381" s="132"/>
      <c r="J381" s="55"/>
      <c r="K381" s="70" t="s">
        <v>73</v>
      </c>
      <c r="L381" s="71">
        <v>2.9</v>
      </c>
      <c r="M381" s="57" t="s">
        <v>20</v>
      </c>
      <c r="N381" s="78" t="s">
        <v>17</v>
      </c>
      <c r="O381" s="58">
        <f>J380*L381</f>
        <v>0.11599999999999999</v>
      </c>
      <c r="P381" s="131" t="s">
        <v>16</v>
      </c>
    </row>
    <row r="382" spans="1:16" s="67" customFormat="1" ht="12" x14ac:dyDescent="0.25">
      <c r="A382" s="131">
        <f>380:380+1</f>
        <v>146</v>
      </c>
      <c r="B382" s="4" t="s">
        <v>79</v>
      </c>
      <c r="C382" s="131"/>
      <c r="D382" s="131"/>
      <c r="E382" s="131"/>
      <c r="F382" s="78"/>
      <c r="G382" s="74" t="s">
        <v>80</v>
      </c>
      <c r="H382" s="132"/>
      <c r="I382" s="75">
        <f>I379</f>
        <v>0.76</v>
      </c>
      <c r="J382" s="55"/>
      <c r="K382" s="60"/>
      <c r="L382" s="61"/>
      <c r="M382" s="57"/>
      <c r="N382" s="78"/>
      <c r="O382" s="58"/>
      <c r="P382" s="131"/>
    </row>
    <row r="383" spans="1:16" s="67" customFormat="1" ht="12" x14ac:dyDescent="0.25">
      <c r="A383" s="131">
        <f>A382+1</f>
        <v>147</v>
      </c>
      <c r="B383" s="4" t="s">
        <v>113</v>
      </c>
      <c r="C383" s="131"/>
      <c r="D383" s="131"/>
      <c r="E383" s="73"/>
      <c r="F383" s="78" t="s">
        <v>62</v>
      </c>
      <c r="G383" s="74" t="s">
        <v>80</v>
      </c>
      <c r="H383" s="132"/>
      <c r="I383" s="55">
        <f>I380</f>
        <v>0.76</v>
      </c>
      <c r="J383" s="77"/>
      <c r="K383" s="60" t="s">
        <v>81</v>
      </c>
      <c r="L383" s="61">
        <v>1.05</v>
      </c>
      <c r="M383" s="57" t="s">
        <v>82</v>
      </c>
      <c r="N383" s="132" t="s">
        <v>10</v>
      </c>
      <c r="O383" s="58">
        <f>I383*L383</f>
        <v>0.79800000000000004</v>
      </c>
      <c r="P383" s="131" t="s">
        <v>16</v>
      </c>
    </row>
    <row r="384" spans="1:16" s="5" customFormat="1" ht="12" x14ac:dyDescent="0.25">
      <c r="A384" s="131"/>
      <c r="B384" s="72"/>
      <c r="C384" s="131"/>
      <c r="D384" s="131"/>
      <c r="E384" s="131"/>
      <c r="F384" s="78"/>
      <c r="G384" s="132"/>
      <c r="H384" s="132"/>
      <c r="I384" s="132"/>
      <c r="J384" s="73"/>
      <c r="K384" s="70" t="s">
        <v>83</v>
      </c>
      <c r="L384" s="71">
        <v>3.04E-2</v>
      </c>
      <c r="M384" s="57" t="s">
        <v>20</v>
      </c>
      <c r="N384" s="132" t="s">
        <v>17</v>
      </c>
      <c r="O384" s="58">
        <f>I383*L384</f>
        <v>2.3104E-2</v>
      </c>
      <c r="P384" s="131" t="s">
        <v>16</v>
      </c>
    </row>
    <row r="385" spans="1:16" s="100" customFormat="1" ht="28.5" customHeight="1" x14ac:dyDescent="0.25">
      <c r="A385" s="134" t="s">
        <v>138</v>
      </c>
      <c r="B385" s="134"/>
      <c r="C385" s="134"/>
      <c r="D385" s="134"/>
      <c r="E385" s="134"/>
      <c r="F385" s="134"/>
      <c r="G385" s="134"/>
      <c r="H385" s="134"/>
      <c r="I385" s="134"/>
      <c r="J385" s="134"/>
      <c r="K385" s="134"/>
      <c r="L385" s="134"/>
      <c r="M385" s="134"/>
      <c r="N385" s="134"/>
      <c r="O385" s="134"/>
      <c r="P385" s="134"/>
    </row>
    <row r="386" spans="1:16" s="52" customFormat="1" ht="12" customHeight="1" x14ac:dyDescent="0.25">
      <c r="A386" s="97"/>
      <c r="B386" s="97"/>
      <c r="C386" s="97"/>
      <c r="D386" s="97"/>
      <c r="E386" s="97"/>
      <c r="F386" s="97"/>
      <c r="G386" s="97"/>
      <c r="H386" s="97"/>
      <c r="I386" s="97"/>
      <c r="J386" s="97"/>
      <c r="K386" s="97"/>
      <c r="L386" s="97"/>
      <c r="M386" s="97"/>
      <c r="N386" s="97"/>
      <c r="O386" s="97"/>
      <c r="P386" s="97"/>
    </row>
    <row r="387" spans="1:16" s="67" customFormat="1" ht="12" customHeight="1" x14ac:dyDescent="0.25">
      <c r="A387" s="117"/>
      <c r="B387" s="121" t="s">
        <v>75</v>
      </c>
      <c r="C387" s="111">
        <v>110</v>
      </c>
      <c r="D387" s="112">
        <v>325</v>
      </c>
      <c r="E387" s="112">
        <v>0.7</v>
      </c>
      <c r="F387" s="109"/>
      <c r="G387" s="114"/>
      <c r="H387" s="119">
        <v>66</v>
      </c>
      <c r="I387" s="104">
        <f>ROUND(3.14*(D387/1000+2*H387/1000)*E387,2)</f>
        <v>1</v>
      </c>
      <c r="J387" s="116">
        <f>ROUND(3.14*(D387/1000+H387/1000)*H387/1000*E387,2)</f>
        <v>0.06</v>
      </c>
      <c r="K387" s="110"/>
      <c r="L387" s="110"/>
      <c r="M387" s="110"/>
      <c r="N387" s="110"/>
      <c r="O387" s="110"/>
      <c r="P387" s="110"/>
    </row>
    <row r="388" spans="1:16" s="67" customFormat="1" ht="24" x14ac:dyDescent="0.25">
      <c r="A388" s="93">
        <f>383:383+1</f>
        <v>148</v>
      </c>
      <c r="B388" s="4" t="s">
        <v>14</v>
      </c>
      <c r="C388" s="78">
        <f t="shared" ref="C388:E389" si="22">C387</f>
        <v>110</v>
      </c>
      <c r="D388" s="78">
        <f t="shared" si="22"/>
        <v>325</v>
      </c>
      <c r="E388" s="78">
        <f t="shared" si="22"/>
        <v>0.7</v>
      </c>
      <c r="F388" s="59" t="s">
        <v>15</v>
      </c>
      <c r="G388" s="96"/>
      <c r="H388" s="78">
        <f t="shared" ref="H388:H389" si="23">H387</f>
        <v>66</v>
      </c>
      <c r="I388" s="78"/>
      <c r="J388" s="16">
        <f t="shared" ref="J388:J389" si="24">J387</f>
        <v>0.06</v>
      </c>
      <c r="K388" s="60"/>
      <c r="L388" s="61"/>
      <c r="M388" s="56"/>
      <c r="N388" s="64"/>
      <c r="O388" s="105"/>
      <c r="P388" s="64"/>
    </row>
    <row r="389" spans="1:16" s="67" customFormat="1" ht="24" x14ac:dyDescent="0.25">
      <c r="A389" s="131">
        <f>A388+1</f>
        <v>149</v>
      </c>
      <c r="B389" s="4" t="s">
        <v>19</v>
      </c>
      <c r="C389" s="78">
        <f t="shared" si="22"/>
        <v>110</v>
      </c>
      <c r="D389" s="132">
        <f t="shared" si="22"/>
        <v>325</v>
      </c>
      <c r="E389" s="132">
        <f t="shared" si="22"/>
        <v>0.7</v>
      </c>
      <c r="F389" s="59" t="s">
        <v>15</v>
      </c>
      <c r="G389" s="133"/>
      <c r="H389" s="132">
        <f t="shared" si="23"/>
        <v>66</v>
      </c>
      <c r="I389" s="55"/>
      <c r="J389" s="55">
        <f t="shared" si="24"/>
        <v>0.06</v>
      </c>
      <c r="K389" s="60" t="s">
        <v>37</v>
      </c>
      <c r="L389" s="61">
        <v>1.24</v>
      </c>
      <c r="M389" s="57" t="s">
        <v>43</v>
      </c>
      <c r="N389" s="78" t="s">
        <v>11</v>
      </c>
      <c r="O389" s="83">
        <f>J389*L389</f>
        <v>7.4399999999999994E-2</v>
      </c>
      <c r="P389" s="132" t="s">
        <v>16</v>
      </c>
    </row>
    <row r="390" spans="1:16" s="67" customFormat="1" ht="12" x14ac:dyDescent="0.25">
      <c r="A390" s="131"/>
      <c r="B390" s="82"/>
      <c r="C390" s="131"/>
      <c r="D390" s="82"/>
      <c r="E390" s="82"/>
      <c r="F390" s="78"/>
      <c r="G390" s="84"/>
      <c r="H390" s="132"/>
      <c r="I390" s="132"/>
      <c r="J390" s="55"/>
      <c r="K390" s="70" t="s">
        <v>73</v>
      </c>
      <c r="L390" s="71">
        <v>2.9</v>
      </c>
      <c r="M390" s="57" t="s">
        <v>20</v>
      </c>
      <c r="N390" s="78" t="s">
        <v>17</v>
      </c>
      <c r="O390" s="58">
        <f>J389*L390</f>
        <v>0.17399999999999999</v>
      </c>
      <c r="P390" s="131" t="s">
        <v>16</v>
      </c>
    </row>
    <row r="391" spans="1:16" s="17" customFormat="1" ht="12" x14ac:dyDescent="0.25">
      <c r="A391" s="131">
        <f>A389+1</f>
        <v>150</v>
      </c>
      <c r="B391" s="4" t="s">
        <v>79</v>
      </c>
      <c r="C391" s="131"/>
      <c r="D391" s="131"/>
      <c r="E391" s="73"/>
      <c r="F391" s="78"/>
      <c r="G391" s="74" t="s">
        <v>80</v>
      </c>
      <c r="H391" s="132"/>
      <c r="I391" s="75">
        <f>I387</f>
        <v>1</v>
      </c>
      <c r="J391" s="55"/>
      <c r="K391" s="60"/>
      <c r="L391" s="61"/>
      <c r="M391" s="57"/>
      <c r="N391" s="78"/>
      <c r="O391" s="58"/>
      <c r="P391" s="131"/>
    </row>
    <row r="392" spans="1:16" s="5" customFormat="1" ht="12" x14ac:dyDescent="0.25">
      <c r="A392" s="76">
        <f>A391+1</f>
        <v>151</v>
      </c>
      <c r="B392" s="4" t="s">
        <v>113</v>
      </c>
      <c r="C392" s="131"/>
      <c r="D392" s="131"/>
      <c r="E392" s="73"/>
      <c r="F392" s="78" t="s">
        <v>62</v>
      </c>
      <c r="G392" s="74" t="s">
        <v>80</v>
      </c>
      <c r="H392" s="132"/>
      <c r="I392" s="55">
        <f>I391</f>
        <v>1</v>
      </c>
      <c r="J392" s="77"/>
      <c r="K392" s="60" t="s">
        <v>81</v>
      </c>
      <c r="L392" s="61">
        <v>1.05</v>
      </c>
      <c r="M392" s="57" t="s">
        <v>82</v>
      </c>
      <c r="N392" s="132" t="s">
        <v>10</v>
      </c>
      <c r="O392" s="58">
        <f>I392*L392</f>
        <v>1.05</v>
      </c>
      <c r="P392" s="131" t="s">
        <v>16</v>
      </c>
    </row>
    <row r="393" spans="1:16" s="5" customFormat="1" ht="12" x14ac:dyDescent="0.25">
      <c r="A393" s="131"/>
      <c r="B393" s="72"/>
      <c r="C393" s="131"/>
      <c r="D393" s="131"/>
      <c r="E393" s="131"/>
      <c r="F393" s="78"/>
      <c r="G393" s="132"/>
      <c r="H393" s="132"/>
      <c r="I393" s="132"/>
      <c r="J393" s="73"/>
      <c r="K393" s="70" t="s">
        <v>83</v>
      </c>
      <c r="L393" s="71">
        <v>3.04E-2</v>
      </c>
      <c r="M393" s="57" t="s">
        <v>20</v>
      </c>
      <c r="N393" s="132" t="s">
        <v>17</v>
      </c>
      <c r="O393" s="58">
        <f>I392*L393</f>
        <v>3.04E-2</v>
      </c>
      <c r="P393" s="131" t="s">
        <v>16</v>
      </c>
    </row>
    <row r="394" spans="1:16" s="100" customFormat="1" ht="28.5" customHeight="1" x14ac:dyDescent="0.25">
      <c r="A394" s="134" t="s">
        <v>139</v>
      </c>
      <c r="B394" s="134"/>
      <c r="C394" s="134"/>
      <c r="D394" s="134"/>
      <c r="E394" s="134"/>
      <c r="F394" s="134"/>
      <c r="G394" s="134"/>
      <c r="H394" s="134"/>
      <c r="I394" s="134"/>
      <c r="J394" s="134"/>
      <c r="K394" s="134"/>
      <c r="L394" s="134"/>
      <c r="M394" s="134"/>
      <c r="N394" s="134"/>
      <c r="O394" s="134"/>
      <c r="P394" s="134"/>
    </row>
    <row r="395" spans="1:16" s="52" customFormat="1" ht="12" customHeight="1" x14ac:dyDescent="0.25">
      <c r="A395" s="97"/>
      <c r="B395" s="97"/>
      <c r="C395" s="97"/>
      <c r="D395" s="97"/>
      <c r="E395" s="97"/>
      <c r="F395" s="97"/>
      <c r="G395" s="97"/>
      <c r="H395" s="97"/>
      <c r="I395" s="97"/>
      <c r="J395" s="97"/>
      <c r="K395" s="97"/>
      <c r="L395" s="97"/>
      <c r="M395" s="97"/>
      <c r="N395" s="97"/>
      <c r="O395" s="97"/>
      <c r="P395" s="97"/>
    </row>
    <row r="396" spans="1:16" s="67" customFormat="1" ht="12" customHeight="1" x14ac:dyDescent="0.25">
      <c r="A396" s="117"/>
      <c r="B396" s="121" t="s">
        <v>75</v>
      </c>
      <c r="C396" s="111">
        <v>80</v>
      </c>
      <c r="D396" s="112">
        <v>159</v>
      </c>
      <c r="E396" s="112">
        <v>0.4</v>
      </c>
      <c r="F396" s="109"/>
      <c r="G396" s="114"/>
      <c r="H396" s="119">
        <v>66</v>
      </c>
      <c r="I396" s="115">
        <f>ROUND(3.14*(D396/1000+2*H396/1000)*E396,2)</f>
        <v>0.37</v>
      </c>
      <c r="J396" s="116">
        <f>ROUND(3.14*(D396/1000+H396/1000)*H396/1000*E396,2)</f>
        <v>0.02</v>
      </c>
      <c r="K396" s="110"/>
      <c r="L396" s="110"/>
      <c r="M396" s="110"/>
      <c r="N396" s="110"/>
      <c r="O396" s="110"/>
      <c r="P396" s="110"/>
    </row>
    <row r="397" spans="1:16" s="67" customFormat="1" ht="24" x14ac:dyDescent="0.25">
      <c r="A397" s="93">
        <f>392:392+1</f>
        <v>152</v>
      </c>
      <c r="B397" s="4" t="s">
        <v>14</v>
      </c>
      <c r="C397" s="78">
        <f t="shared" ref="C397:E398" si="25">C396</f>
        <v>80</v>
      </c>
      <c r="D397" s="78">
        <f t="shared" si="25"/>
        <v>159</v>
      </c>
      <c r="E397" s="78">
        <f t="shared" si="25"/>
        <v>0.4</v>
      </c>
      <c r="F397" s="59" t="s">
        <v>15</v>
      </c>
      <c r="G397" s="96"/>
      <c r="H397" s="78">
        <f t="shared" ref="H397:H398" si="26">H396</f>
        <v>66</v>
      </c>
      <c r="I397" s="78"/>
      <c r="J397" s="16">
        <f t="shared" ref="J397:J398" si="27">J396</f>
        <v>0.02</v>
      </c>
      <c r="K397" s="60"/>
      <c r="L397" s="61"/>
      <c r="M397" s="56"/>
      <c r="N397" s="64"/>
      <c r="O397" s="105"/>
      <c r="P397" s="64"/>
    </row>
    <row r="398" spans="1:16" s="67" customFormat="1" ht="24" x14ac:dyDescent="0.25">
      <c r="A398" s="131">
        <f>A397+1</f>
        <v>153</v>
      </c>
      <c r="B398" s="4" t="s">
        <v>19</v>
      </c>
      <c r="C398" s="78">
        <f t="shared" si="25"/>
        <v>80</v>
      </c>
      <c r="D398" s="132">
        <f t="shared" si="25"/>
        <v>159</v>
      </c>
      <c r="E398" s="132">
        <f t="shared" si="25"/>
        <v>0.4</v>
      </c>
      <c r="F398" s="59" t="s">
        <v>15</v>
      </c>
      <c r="G398" s="133"/>
      <c r="H398" s="132">
        <f t="shared" si="26"/>
        <v>66</v>
      </c>
      <c r="I398" s="55"/>
      <c r="J398" s="55">
        <f t="shared" si="27"/>
        <v>0.02</v>
      </c>
      <c r="K398" s="60" t="s">
        <v>37</v>
      </c>
      <c r="L398" s="61">
        <v>1.24</v>
      </c>
      <c r="M398" s="57" t="s">
        <v>43</v>
      </c>
      <c r="N398" s="78" t="s">
        <v>11</v>
      </c>
      <c r="O398" s="83">
        <f>J398*L398</f>
        <v>2.4799999999999999E-2</v>
      </c>
      <c r="P398" s="132" t="s">
        <v>16</v>
      </c>
    </row>
    <row r="399" spans="1:16" s="67" customFormat="1" ht="12" x14ac:dyDescent="0.25">
      <c r="A399" s="131"/>
      <c r="B399" s="82"/>
      <c r="C399" s="131"/>
      <c r="D399" s="82"/>
      <c r="E399" s="82"/>
      <c r="F399" s="78"/>
      <c r="G399" s="84"/>
      <c r="H399" s="132"/>
      <c r="I399" s="132"/>
      <c r="J399" s="55"/>
      <c r="K399" s="70" t="s">
        <v>73</v>
      </c>
      <c r="L399" s="71">
        <v>2.9</v>
      </c>
      <c r="M399" s="57" t="s">
        <v>20</v>
      </c>
      <c r="N399" s="78" t="s">
        <v>17</v>
      </c>
      <c r="O399" s="58">
        <f>J398*L399</f>
        <v>5.7999999999999996E-2</v>
      </c>
      <c r="P399" s="131" t="s">
        <v>16</v>
      </c>
    </row>
    <row r="400" spans="1:16" s="17" customFormat="1" ht="12" x14ac:dyDescent="0.25">
      <c r="A400" s="131">
        <f>A398+1</f>
        <v>154</v>
      </c>
      <c r="B400" s="4" t="s">
        <v>79</v>
      </c>
      <c r="C400" s="131"/>
      <c r="D400" s="131"/>
      <c r="E400" s="73"/>
      <c r="F400" s="78"/>
      <c r="G400" s="74" t="s">
        <v>80</v>
      </c>
      <c r="H400" s="132"/>
      <c r="I400" s="75">
        <f>I396</f>
        <v>0.37</v>
      </c>
      <c r="J400" s="55"/>
      <c r="K400" s="60"/>
      <c r="L400" s="61"/>
      <c r="M400" s="57"/>
      <c r="N400" s="78"/>
      <c r="O400" s="58"/>
      <c r="P400" s="131"/>
    </row>
    <row r="401" spans="1:16" s="5" customFormat="1" ht="12" x14ac:dyDescent="0.25">
      <c r="A401" s="76">
        <f>A400+1</f>
        <v>155</v>
      </c>
      <c r="B401" s="4" t="s">
        <v>113</v>
      </c>
      <c r="C401" s="131"/>
      <c r="D401" s="131"/>
      <c r="E401" s="73"/>
      <c r="F401" s="78" t="s">
        <v>62</v>
      </c>
      <c r="G401" s="74" t="s">
        <v>80</v>
      </c>
      <c r="H401" s="132"/>
      <c r="I401" s="55">
        <f>I400</f>
        <v>0.37</v>
      </c>
      <c r="J401" s="77"/>
      <c r="K401" s="60" t="s">
        <v>81</v>
      </c>
      <c r="L401" s="61">
        <v>1.05</v>
      </c>
      <c r="M401" s="57" t="s">
        <v>82</v>
      </c>
      <c r="N401" s="132" t="s">
        <v>10</v>
      </c>
      <c r="O401" s="58">
        <f>I401*L401</f>
        <v>0.38850000000000001</v>
      </c>
      <c r="P401" s="131" t="s">
        <v>16</v>
      </c>
    </row>
    <row r="402" spans="1:16" s="5" customFormat="1" ht="12" x14ac:dyDescent="0.25">
      <c r="A402" s="131"/>
      <c r="B402" s="72"/>
      <c r="C402" s="131"/>
      <c r="D402" s="131"/>
      <c r="E402" s="131"/>
      <c r="F402" s="78"/>
      <c r="G402" s="132"/>
      <c r="H402" s="132"/>
      <c r="I402" s="132"/>
      <c r="J402" s="73"/>
      <c r="K402" s="70" t="s">
        <v>83</v>
      </c>
      <c r="L402" s="71">
        <v>3.04E-2</v>
      </c>
      <c r="M402" s="57" t="s">
        <v>20</v>
      </c>
      <c r="N402" s="132" t="s">
        <v>17</v>
      </c>
      <c r="O402" s="58">
        <f>I401*L402</f>
        <v>1.1247999999999999E-2</v>
      </c>
      <c r="P402" s="131" t="s">
        <v>16</v>
      </c>
    </row>
    <row r="403" spans="1:16" s="100" customFormat="1" ht="28.5" customHeight="1" x14ac:dyDescent="0.25">
      <c r="A403" s="134" t="s">
        <v>140</v>
      </c>
      <c r="B403" s="134"/>
      <c r="C403" s="134"/>
      <c r="D403" s="134"/>
      <c r="E403" s="134"/>
      <c r="F403" s="134"/>
      <c r="G403" s="134"/>
      <c r="H403" s="134"/>
      <c r="I403" s="134"/>
      <c r="J403" s="134"/>
      <c r="K403" s="134"/>
      <c r="L403" s="134"/>
      <c r="M403" s="134"/>
      <c r="N403" s="134"/>
      <c r="O403" s="134"/>
      <c r="P403" s="134"/>
    </row>
    <row r="404" spans="1:16" s="52" customFormat="1" ht="12" customHeight="1" x14ac:dyDescent="0.25">
      <c r="A404" s="97"/>
      <c r="B404" s="97"/>
      <c r="C404" s="97"/>
      <c r="D404" s="97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</row>
    <row r="405" spans="1:16" s="67" customFormat="1" ht="12" customHeight="1" x14ac:dyDescent="0.25">
      <c r="A405" s="117"/>
      <c r="B405" s="121" t="s">
        <v>75</v>
      </c>
      <c r="C405" s="111">
        <v>147</v>
      </c>
      <c r="D405" s="112">
        <v>325</v>
      </c>
      <c r="E405" s="112">
        <v>0.7</v>
      </c>
      <c r="F405" s="109"/>
      <c r="G405" s="114"/>
      <c r="H405" s="119">
        <v>66</v>
      </c>
      <c r="I405" s="144">
        <f>ROUND(3.14*(D405/1000+2*H405/1000)*E405,2)</f>
        <v>1</v>
      </c>
      <c r="J405" s="116">
        <f>ROUND(3.14*(D405/1000+H405/1000)*H405/1000*E405,2)</f>
        <v>0.06</v>
      </c>
      <c r="K405" s="110"/>
      <c r="L405" s="110"/>
      <c r="M405" s="110"/>
      <c r="N405" s="110"/>
      <c r="O405" s="110"/>
      <c r="P405" s="110"/>
    </row>
    <row r="406" spans="1:16" s="67" customFormat="1" ht="24" x14ac:dyDescent="0.25">
      <c r="A406" s="93">
        <f>401:401+1</f>
        <v>156</v>
      </c>
      <c r="B406" s="4" t="s">
        <v>14</v>
      </c>
      <c r="C406" s="78">
        <f t="shared" ref="C406:E407" si="28">C405</f>
        <v>147</v>
      </c>
      <c r="D406" s="78">
        <f t="shared" si="28"/>
        <v>325</v>
      </c>
      <c r="E406" s="78">
        <f t="shared" si="28"/>
        <v>0.7</v>
      </c>
      <c r="F406" s="59" t="s">
        <v>15</v>
      </c>
      <c r="G406" s="96" t="s">
        <v>74</v>
      </c>
      <c r="H406" s="78">
        <f t="shared" ref="H406:J407" si="29">H405</f>
        <v>66</v>
      </c>
      <c r="I406" s="16">
        <f t="shared" si="29"/>
        <v>1</v>
      </c>
      <c r="J406" s="16">
        <f t="shared" si="29"/>
        <v>0.06</v>
      </c>
      <c r="K406" s="60"/>
      <c r="L406" s="61"/>
      <c r="M406" s="56"/>
      <c r="N406" s="64"/>
      <c r="O406" s="105"/>
      <c r="P406" s="64"/>
    </row>
    <row r="407" spans="1:16" s="67" customFormat="1" ht="24" x14ac:dyDescent="0.25">
      <c r="A407" s="93">
        <f>A406+1</f>
        <v>157</v>
      </c>
      <c r="B407" s="4" t="s">
        <v>19</v>
      </c>
      <c r="C407" s="78">
        <f t="shared" si="28"/>
        <v>147</v>
      </c>
      <c r="D407" s="94">
        <f t="shared" si="28"/>
        <v>325</v>
      </c>
      <c r="E407" s="94">
        <f t="shared" si="28"/>
        <v>0.7</v>
      </c>
      <c r="F407" s="59" t="s">
        <v>15</v>
      </c>
      <c r="G407" s="96" t="s">
        <v>74</v>
      </c>
      <c r="H407" s="94">
        <f t="shared" si="29"/>
        <v>66</v>
      </c>
      <c r="I407" s="55">
        <f t="shared" si="29"/>
        <v>1</v>
      </c>
      <c r="J407" s="55">
        <f t="shared" si="29"/>
        <v>0.06</v>
      </c>
      <c r="K407" s="60" t="s">
        <v>37</v>
      </c>
      <c r="L407" s="61">
        <v>1.24</v>
      </c>
      <c r="M407" s="57" t="s">
        <v>43</v>
      </c>
      <c r="N407" s="78" t="s">
        <v>11</v>
      </c>
      <c r="O407" s="83">
        <f>J407*L407</f>
        <v>7.4399999999999994E-2</v>
      </c>
      <c r="P407" s="132" t="s">
        <v>16</v>
      </c>
    </row>
    <row r="408" spans="1:16" s="67" customFormat="1" ht="12" x14ac:dyDescent="0.25">
      <c r="A408" s="93"/>
      <c r="B408" s="82"/>
      <c r="C408" s="93"/>
      <c r="D408" s="82"/>
      <c r="E408" s="82"/>
      <c r="F408" s="78"/>
      <c r="G408" s="84"/>
      <c r="H408" s="94"/>
      <c r="I408" s="132"/>
      <c r="J408" s="55"/>
      <c r="K408" s="70" t="s">
        <v>73</v>
      </c>
      <c r="L408" s="71">
        <v>2.9</v>
      </c>
      <c r="M408" s="57" t="s">
        <v>20</v>
      </c>
      <c r="N408" s="78" t="s">
        <v>17</v>
      </c>
      <c r="O408" s="58">
        <f>J407*L408</f>
        <v>0.17399999999999999</v>
      </c>
      <c r="P408" s="131" t="s">
        <v>16</v>
      </c>
    </row>
    <row r="409" spans="1:16" s="67" customFormat="1" ht="24" x14ac:dyDescent="0.25">
      <c r="A409" s="93"/>
      <c r="B409" s="82"/>
      <c r="C409" s="93"/>
      <c r="D409" s="93"/>
      <c r="E409" s="93"/>
      <c r="F409" s="78"/>
      <c r="G409" s="84"/>
      <c r="H409" s="94"/>
      <c r="I409" s="94"/>
      <c r="J409" s="55"/>
      <c r="K409" s="60" t="s">
        <v>60</v>
      </c>
      <c r="L409" s="61">
        <v>1.05</v>
      </c>
      <c r="M409" s="57" t="s">
        <v>61</v>
      </c>
      <c r="N409" s="78" t="s">
        <v>10</v>
      </c>
      <c r="O409" s="83">
        <f>I407*L409</f>
        <v>1.05</v>
      </c>
      <c r="P409" s="93" t="s">
        <v>16</v>
      </c>
    </row>
    <row r="410" spans="1:16" s="67" customFormat="1" ht="12" x14ac:dyDescent="0.25">
      <c r="A410" s="93"/>
      <c r="B410" s="82"/>
      <c r="C410" s="93"/>
      <c r="D410" s="93"/>
      <c r="E410" s="93"/>
      <c r="F410" s="78"/>
      <c r="G410" s="84"/>
      <c r="H410" s="94"/>
      <c r="I410" s="94"/>
      <c r="J410" s="55"/>
      <c r="K410" s="60" t="s">
        <v>63</v>
      </c>
      <c r="L410" s="61">
        <v>0.03</v>
      </c>
      <c r="M410" s="57" t="s">
        <v>20</v>
      </c>
      <c r="N410" s="78" t="s">
        <v>17</v>
      </c>
      <c r="O410" s="83">
        <f>I407*L410</f>
        <v>0.03</v>
      </c>
      <c r="P410" s="93" t="s">
        <v>16</v>
      </c>
    </row>
    <row r="411" spans="1:16" s="67" customFormat="1" ht="12" x14ac:dyDescent="0.25">
      <c r="A411" s="93"/>
      <c r="B411" s="82"/>
      <c r="C411" s="93"/>
      <c r="D411" s="93"/>
      <c r="E411" s="93"/>
      <c r="F411" s="78"/>
      <c r="G411" s="84"/>
      <c r="H411" s="94"/>
      <c r="I411" s="94"/>
      <c r="J411" s="55"/>
      <c r="K411" s="60" t="s">
        <v>64</v>
      </c>
      <c r="L411" s="61">
        <v>1.7999999999999999E-2</v>
      </c>
      <c r="M411" s="57" t="s">
        <v>65</v>
      </c>
      <c r="N411" s="78" t="s">
        <v>18</v>
      </c>
      <c r="O411" s="83">
        <f>I407*L411</f>
        <v>1.7999999999999999E-2</v>
      </c>
      <c r="P411" s="93" t="s">
        <v>16</v>
      </c>
    </row>
    <row r="412" spans="1:16" s="67" customFormat="1" ht="12" x14ac:dyDescent="0.25">
      <c r="A412" s="93"/>
      <c r="B412" s="82"/>
      <c r="C412" s="93"/>
      <c r="D412" s="93"/>
      <c r="E412" s="93"/>
      <c r="F412" s="78"/>
      <c r="G412" s="84"/>
      <c r="H412" s="94"/>
      <c r="I412" s="94"/>
      <c r="J412" s="55"/>
      <c r="K412" s="60" t="s">
        <v>64</v>
      </c>
      <c r="L412" s="61">
        <v>5.1999999999999998E-3</v>
      </c>
      <c r="M412" s="57" t="s">
        <v>66</v>
      </c>
      <c r="N412" s="78" t="s">
        <v>18</v>
      </c>
      <c r="O412" s="107">
        <f>I407*L412</f>
        <v>5.1999999999999998E-3</v>
      </c>
      <c r="P412" s="93" t="s">
        <v>16</v>
      </c>
    </row>
    <row r="413" spans="1:16" s="100" customFormat="1" ht="28.5" customHeight="1" x14ac:dyDescent="0.25">
      <c r="A413" s="134" t="s">
        <v>141</v>
      </c>
      <c r="B413" s="134"/>
      <c r="C413" s="134"/>
      <c r="D413" s="134"/>
      <c r="E413" s="134"/>
      <c r="F413" s="134"/>
      <c r="G413" s="134"/>
      <c r="H413" s="134"/>
      <c r="I413" s="134"/>
      <c r="J413" s="134"/>
      <c r="K413" s="134"/>
      <c r="L413" s="134"/>
      <c r="M413" s="134"/>
      <c r="N413" s="134"/>
      <c r="O413" s="134"/>
      <c r="P413" s="134"/>
    </row>
    <row r="414" spans="1:16" s="52" customFormat="1" ht="12" customHeight="1" x14ac:dyDescent="0.25">
      <c r="A414" s="97"/>
      <c r="B414" s="97"/>
      <c r="C414" s="97"/>
      <c r="D414" s="97"/>
      <c r="E414" s="97"/>
      <c r="F414" s="97"/>
      <c r="G414" s="97"/>
      <c r="H414" s="97"/>
      <c r="I414" s="97"/>
      <c r="J414" s="97"/>
      <c r="K414" s="97"/>
      <c r="L414" s="97"/>
      <c r="M414" s="97"/>
      <c r="N414" s="97"/>
      <c r="O414" s="97"/>
      <c r="P414" s="97"/>
    </row>
    <row r="415" spans="1:16" s="67" customFormat="1" ht="12" customHeight="1" x14ac:dyDescent="0.25">
      <c r="A415" s="117"/>
      <c r="B415" s="121" t="s">
        <v>75</v>
      </c>
      <c r="C415" s="111">
        <v>20</v>
      </c>
      <c r="D415" s="112">
        <v>325</v>
      </c>
      <c r="E415" s="112">
        <v>0.6</v>
      </c>
      <c r="F415" s="109"/>
      <c r="G415" s="114"/>
      <c r="H415" s="119">
        <v>66</v>
      </c>
      <c r="I415" s="115">
        <f>ROUND(3.14*(D415/1000+2*H415/1000)*E415,2)</f>
        <v>0.86</v>
      </c>
      <c r="J415" s="116">
        <f>ROUND(3.14*(D415/1000+H415/1000)*H415/1000*E415,2)</f>
        <v>0.05</v>
      </c>
      <c r="K415" s="110"/>
      <c r="L415" s="110"/>
      <c r="M415" s="110"/>
      <c r="N415" s="110"/>
      <c r="O415" s="110"/>
      <c r="P415" s="110"/>
    </row>
    <row r="416" spans="1:16" s="67" customFormat="1" ht="24" x14ac:dyDescent="0.25">
      <c r="A416" s="93">
        <f>407:407+1</f>
        <v>158</v>
      </c>
      <c r="B416" s="4" t="s">
        <v>14</v>
      </c>
      <c r="C416" s="78">
        <f t="shared" ref="C416:E417" si="30">C415</f>
        <v>20</v>
      </c>
      <c r="D416" s="78">
        <f t="shared" si="30"/>
        <v>325</v>
      </c>
      <c r="E416" s="78">
        <f t="shared" si="30"/>
        <v>0.6</v>
      </c>
      <c r="F416" s="59" t="s">
        <v>15</v>
      </c>
      <c r="G416" s="96"/>
      <c r="H416" s="78">
        <f t="shared" ref="H416:J417" si="31">H415</f>
        <v>66</v>
      </c>
      <c r="I416" s="78">
        <f t="shared" si="31"/>
        <v>0.86</v>
      </c>
      <c r="J416" s="16">
        <f t="shared" si="31"/>
        <v>0.05</v>
      </c>
      <c r="K416" s="60"/>
      <c r="L416" s="61"/>
      <c r="M416" s="56"/>
      <c r="N416" s="64"/>
      <c r="O416" s="105"/>
      <c r="P416" s="64"/>
    </row>
    <row r="417" spans="1:16" s="67" customFormat="1" ht="24" x14ac:dyDescent="0.25">
      <c r="A417" s="93">
        <f>A416+1</f>
        <v>159</v>
      </c>
      <c r="B417" s="4" t="s">
        <v>19</v>
      </c>
      <c r="C417" s="78">
        <f t="shared" si="30"/>
        <v>20</v>
      </c>
      <c r="D417" s="94">
        <f t="shared" si="30"/>
        <v>325</v>
      </c>
      <c r="E417" s="94">
        <f t="shared" si="30"/>
        <v>0.6</v>
      </c>
      <c r="F417" s="59" t="s">
        <v>15</v>
      </c>
      <c r="G417" s="96"/>
      <c r="H417" s="94">
        <f t="shared" si="31"/>
        <v>66</v>
      </c>
      <c r="I417" s="55">
        <f t="shared" si="31"/>
        <v>0.86</v>
      </c>
      <c r="J417" s="55">
        <f t="shared" si="31"/>
        <v>0.05</v>
      </c>
      <c r="K417" s="60" t="s">
        <v>37</v>
      </c>
      <c r="L417" s="61">
        <v>1.24</v>
      </c>
      <c r="M417" s="57" t="s">
        <v>43</v>
      </c>
      <c r="N417" s="78" t="s">
        <v>11</v>
      </c>
      <c r="O417" s="83">
        <f>J417*L417</f>
        <v>6.2E-2</v>
      </c>
      <c r="P417" s="94" t="s">
        <v>16</v>
      </c>
    </row>
    <row r="418" spans="1:16" s="67" customFormat="1" ht="12" x14ac:dyDescent="0.25">
      <c r="A418" s="93"/>
      <c r="B418" s="82"/>
      <c r="C418" s="93"/>
      <c r="D418" s="82"/>
      <c r="E418" s="82"/>
      <c r="F418" s="78"/>
      <c r="G418" s="84"/>
      <c r="H418" s="94"/>
      <c r="I418" s="94"/>
      <c r="J418" s="55"/>
      <c r="K418" s="70" t="s">
        <v>73</v>
      </c>
      <c r="L418" s="71">
        <v>2.9</v>
      </c>
      <c r="M418" s="57" t="s">
        <v>20</v>
      </c>
      <c r="N418" s="78" t="s">
        <v>17</v>
      </c>
      <c r="O418" s="58">
        <f>J417*L418</f>
        <v>0.14499999999999999</v>
      </c>
      <c r="P418" s="131" t="s">
        <v>16</v>
      </c>
    </row>
    <row r="419" spans="1:16" s="67" customFormat="1" ht="12" x14ac:dyDescent="0.25">
      <c r="A419" s="93">
        <f>417:417+1</f>
        <v>160</v>
      </c>
      <c r="B419" s="4" t="s">
        <v>79</v>
      </c>
      <c r="C419" s="93"/>
      <c r="D419" s="93"/>
      <c r="E419" s="93"/>
      <c r="F419" s="78"/>
      <c r="G419" s="74" t="s">
        <v>80</v>
      </c>
      <c r="H419" s="94"/>
      <c r="I419" s="75">
        <f>I416</f>
        <v>0.86</v>
      </c>
      <c r="J419" s="55"/>
      <c r="K419" s="60"/>
      <c r="L419" s="61"/>
      <c r="M419" s="57"/>
      <c r="N419" s="78"/>
      <c r="O419" s="58"/>
      <c r="P419" s="131"/>
    </row>
    <row r="420" spans="1:16" s="67" customFormat="1" ht="12" x14ac:dyDescent="0.25">
      <c r="A420" s="131">
        <f>A419+1</f>
        <v>161</v>
      </c>
      <c r="B420" s="4" t="s">
        <v>113</v>
      </c>
      <c r="C420" s="131"/>
      <c r="D420" s="131"/>
      <c r="E420" s="73"/>
      <c r="F420" s="78" t="s">
        <v>62</v>
      </c>
      <c r="G420" s="74" t="s">
        <v>80</v>
      </c>
      <c r="H420" s="132"/>
      <c r="I420" s="55">
        <f>I417</f>
        <v>0.86</v>
      </c>
      <c r="J420" s="77"/>
      <c r="K420" s="60" t="s">
        <v>81</v>
      </c>
      <c r="L420" s="61">
        <v>1.05</v>
      </c>
      <c r="M420" s="57" t="s">
        <v>82</v>
      </c>
      <c r="N420" s="132" t="s">
        <v>10</v>
      </c>
      <c r="O420" s="58">
        <f>I420*L420</f>
        <v>0.90300000000000002</v>
      </c>
      <c r="P420" s="131" t="s">
        <v>16</v>
      </c>
    </row>
    <row r="421" spans="1:16" s="5" customFormat="1" ht="12" x14ac:dyDescent="0.25">
      <c r="A421" s="93"/>
      <c r="B421" s="72"/>
      <c r="C421" s="93"/>
      <c r="D421" s="93"/>
      <c r="E421" s="93"/>
      <c r="F421" s="78"/>
      <c r="G421" s="94"/>
      <c r="H421" s="94"/>
      <c r="I421" s="94"/>
      <c r="J421" s="73"/>
      <c r="K421" s="70" t="s">
        <v>83</v>
      </c>
      <c r="L421" s="71">
        <v>3.04E-2</v>
      </c>
      <c r="M421" s="57" t="s">
        <v>20</v>
      </c>
      <c r="N421" s="132" t="s">
        <v>17</v>
      </c>
      <c r="O421" s="58">
        <f>I420*L421</f>
        <v>2.6144000000000001E-2</v>
      </c>
      <c r="P421" s="131" t="s">
        <v>16</v>
      </c>
    </row>
    <row r="422" spans="1:16" s="11" customFormat="1" ht="13.2" x14ac:dyDescent="0.25">
      <c r="A422" s="13"/>
      <c r="B422" s="10" t="s">
        <v>40</v>
      </c>
      <c r="C422" s="3" t="s">
        <v>77</v>
      </c>
      <c r="E422" s="35"/>
      <c r="F422" s="2"/>
      <c r="G422" s="36"/>
      <c r="H422" s="8"/>
      <c r="I422" s="37"/>
      <c r="J422" s="36"/>
      <c r="K422" s="36"/>
      <c r="L422" s="36"/>
      <c r="O422" s="1"/>
    </row>
    <row r="423" spans="1:16" s="11" customFormat="1" ht="13.2" x14ac:dyDescent="0.25">
      <c r="A423" s="38"/>
      <c r="E423" s="20"/>
      <c r="F423" s="36"/>
      <c r="G423" s="36"/>
      <c r="H423" s="8"/>
      <c r="I423" s="37"/>
      <c r="J423" s="36"/>
      <c r="K423" s="36"/>
      <c r="L423" s="36"/>
      <c r="O423" s="1"/>
    </row>
    <row r="424" spans="1:16" s="11" customFormat="1" ht="13.2" x14ac:dyDescent="0.25">
      <c r="A424" s="8"/>
      <c r="B424" s="21" t="s">
        <v>26</v>
      </c>
      <c r="C424" s="21"/>
      <c r="G424" s="2"/>
      <c r="H424" s="7" t="s">
        <v>27</v>
      </c>
      <c r="I424" s="9"/>
      <c r="J424" s="8"/>
      <c r="K424" s="8"/>
      <c r="L424" s="8"/>
      <c r="M424" s="2"/>
      <c r="N424" s="2"/>
      <c r="O424" s="10"/>
      <c r="P424" s="2"/>
    </row>
    <row r="425" spans="1:16" ht="13.2" x14ac:dyDescent="0.25">
      <c r="B425" s="39" t="s">
        <v>28</v>
      </c>
      <c r="C425" s="11"/>
      <c r="D425" s="11"/>
      <c r="E425" s="11"/>
      <c r="F425" s="11"/>
      <c r="H425" s="40" t="s">
        <v>48</v>
      </c>
      <c r="I425" s="40"/>
      <c r="J425" s="40"/>
      <c r="K425" s="40"/>
      <c r="L425" s="40"/>
      <c r="M425" s="40"/>
      <c r="N425" s="2" t="s">
        <v>38</v>
      </c>
      <c r="O425" s="11"/>
    </row>
    <row r="426" spans="1:16" ht="13.2" x14ac:dyDescent="0.25">
      <c r="B426" s="11"/>
      <c r="C426" s="11"/>
      <c r="D426" s="11"/>
      <c r="E426" s="11"/>
      <c r="F426" s="11"/>
      <c r="H426" s="11"/>
      <c r="I426" s="11"/>
      <c r="J426" s="11"/>
      <c r="K426" s="11"/>
      <c r="L426" s="11"/>
      <c r="M426" s="11"/>
      <c r="N426" s="11"/>
      <c r="O426" s="10"/>
    </row>
    <row r="427" spans="1:16" s="11" customFormat="1" ht="13.2" x14ac:dyDescent="0.25">
      <c r="B427" s="12"/>
      <c r="G427" s="36"/>
      <c r="H427" s="40" t="s">
        <v>30</v>
      </c>
      <c r="I427" s="40"/>
      <c r="J427" s="40"/>
      <c r="K427" s="40"/>
      <c r="L427" s="40"/>
      <c r="M427" s="40"/>
      <c r="N427" s="2" t="s">
        <v>31</v>
      </c>
      <c r="O427" s="46"/>
    </row>
    <row r="428" spans="1:16" s="11" customFormat="1" ht="13.2" x14ac:dyDescent="0.25">
      <c r="A428" s="8"/>
      <c r="B428" s="41" t="s">
        <v>32</v>
      </c>
      <c r="C428" s="18"/>
      <c r="D428" s="18"/>
      <c r="E428" s="18"/>
      <c r="G428" s="38"/>
      <c r="H428" s="2"/>
      <c r="I428" s="2"/>
      <c r="J428" s="2"/>
      <c r="K428" s="2"/>
      <c r="L428" s="2"/>
      <c r="M428" s="2"/>
      <c r="N428" s="2"/>
      <c r="O428" s="1"/>
    </row>
    <row r="429" spans="1:16" ht="13.2" x14ac:dyDescent="0.25">
      <c r="H429" s="40" t="s">
        <v>53</v>
      </c>
      <c r="I429" s="40"/>
      <c r="J429" s="40"/>
      <c r="K429" s="40"/>
      <c r="L429" s="40"/>
      <c r="M429" s="40"/>
      <c r="N429" s="2" t="s">
        <v>54</v>
      </c>
      <c r="O429" s="11"/>
    </row>
    <row r="430" spans="1:16" ht="13.2" x14ac:dyDescent="0.25">
      <c r="B430" s="12"/>
      <c r="C430" s="11"/>
      <c r="D430" s="11"/>
      <c r="E430" s="11"/>
      <c r="F430" s="11"/>
      <c r="H430" s="11"/>
      <c r="I430" s="11"/>
      <c r="J430" s="11"/>
      <c r="K430" s="11"/>
      <c r="L430" s="11"/>
      <c r="M430" s="11"/>
      <c r="N430" s="11"/>
      <c r="O430" s="10"/>
    </row>
    <row r="431" spans="1:16" ht="13.2" x14ac:dyDescent="0.25">
      <c r="B431" s="18" t="s">
        <v>41</v>
      </c>
      <c r="C431" s="47"/>
      <c r="D431" s="18"/>
      <c r="E431" s="18"/>
      <c r="F431" s="11"/>
      <c r="H431" s="40" t="s">
        <v>34</v>
      </c>
      <c r="I431" s="40"/>
      <c r="J431" s="40"/>
      <c r="K431" s="40"/>
      <c r="L431" s="40"/>
      <c r="M431" s="40"/>
      <c r="N431" s="2" t="s">
        <v>35</v>
      </c>
    </row>
    <row r="432" spans="1:16" x14ac:dyDescent="0.25">
      <c r="B432" s="42"/>
      <c r="F432" s="42"/>
    </row>
    <row r="433" spans="2:15" x14ac:dyDescent="0.25">
      <c r="B433" s="42"/>
      <c r="F433" s="42"/>
    </row>
    <row r="434" spans="2:15" x14ac:dyDescent="0.25">
      <c r="B434" s="42"/>
      <c r="F434" s="42"/>
      <c r="O434" s="130"/>
    </row>
    <row r="435" spans="2:15" x14ac:dyDescent="0.25">
      <c r="B435" s="42"/>
      <c r="F435" s="42"/>
    </row>
    <row r="436" spans="2:15" x14ac:dyDescent="0.25">
      <c r="B436" s="42"/>
      <c r="F436" s="42"/>
    </row>
    <row r="438" spans="2:15" ht="13.2" x14ac:dyDescent="0.25">
      <c r="B438" s="21" t="s">
        <v>26</v>
      </c>
      <c r="C438" s="21"/>
      <c r="D438" s="11"/>
      <c r="E438" s="11"/>
      <c r="F438" s="11"/>
      <c r="H438" s="40" t="s">
        <v>29</v>
      </c>
      <c r="I438" s="40"/>
      <c r="J438" s="40"/>
      <c r="K438" s="40"/>
      <c r="L438" s="40"/>
      <c r="M438" s="40"/>
      <c r="N438" s="2" t="s">
        <v>52</v>
      </c>
    </row>
    <row r="439" spans="2:15" ht="13.2" x14ac:dyDescent="0.25">
      <c r="B439" s="39" t="s">
        <v>28</v>
      </c>
      <c r="C439" s="11"/>
      <c r="D439" s="11"/>
      <c r="E439" s="11"/>
      <c r="F439" s="11"/>
    </row>
    <row r="440" spans="2:15" ht="13.2" x14ac:dyDescent="0.25">
      <c r="B440" s="11"/>
      <c r="C440" s="11"/>
      <c r="D440" s="11"/>
      <c r="E440" s="11"/>
      <c r="F440" s="11"/>
      <c r="H440" s="40" t="s">
        <v>46</v>
      </c>
      <c r="I440" s="40"/>
      <c r="J440" s="40"/>
      <c r="K440" s="40"/>
      <c r="L440" s="40"/>
      <c r="M440" s="40"/>
      <c r="N440" s="51" t="s">
        <v>47</v>
      </c>
      <c r="O440" s="11"/>
    </row>
    <row r="441" spans="2:15" ht="13.2" x14ac:dyDescent="0.25">
      <c r="B441" s="12" t="s">
        <v>44</v>
      </c>
      <c r="C441" s="11"/>
      <c r="D441" s="11"/>
      <c r="E441" s="11"/>
      <c r="F441" s="11"/>
    </row>
    <row r="442" spans="2:15" ht="13.2" x14ac:dyDescent="0.25">
      <c r="B442" s="41" t="s">
        <v>32</v>
      </c>
      <c r="C442" s="18"/>
      <c r="D442" s="18"/>
      <c r="E442" s="18"/>
      <c r="F442" s="11" t="s">
        <v>36</v>
      </c>
      <c r="H442" s="40" t="s">
        <v>145</v>
      </c>
      <c r="I442" s="40"/>
      <c r="J442" s="40"/>
      <c r="K442" s="40"/>
      <c r="L442" s="40"/>
      <c r="M442" s="40"/>
      <c r="N442" s="2" t="s">
        <v>33</v>
      </c>
      <c r="O442" s="1"/>
    </row>
    <row r="444" spans="2:15" ht="13.2" x14ac:dyDescent="0.25">
      <c r="B444" s="12" t="s">
        <v>155</v>
      </c>
      <c r="C444" s="11"/>
      <c r="D444" s="11"/>
      <c r="E444" s="11"/>
      <c r="F444" s="11"/>
    </row>
    <row r="445" spans="2:15" ht="13.2" x14ac:dyDescent="0.25">
      <c r="B445" s="18" t="s">
        <v>41</v>
      </c>
      <c r="C445" s="47"/>
      <c r="D445" s="18"/>
      <c r="E445" s="18"/>
      <c r="F445" s="11" t="s">
        <v>42</v>
      </c>
    </row>
  </sheetData>
  <autoFilter ref="A24:P422"/>
  <sortState ref="C14:D25">
    <sortCondition ref="D14"/>
  </sortState>
  <mergeCells count="134">
    <mergeCell ref="D149:E149"/>
    <mergeCell ref="D72:E72"/>
    <mergeCell ref="D73:E73"/>
    <mergeCell ref="D74:E74"/>
    <mergeCell ref="A349:P349"/>
    <mergeCell ref="A301:P301"/>
    <mergeCell ref="A162:P162"/>
    <mergeCell ref="A239:P239"/>
    <mergeCell ref="A107:P107"/>
    <mergeCell ref="D99:E99"/>
    <mergeCell ref="D100:E100"/>
    <mergeCell ref="D101:E101"/>
    <mergeCell ref="D102:E102"/>
    <mergeCell ref="A137:P137"/>
    <mergeCell ref="D134:E134"/>
    <mergeCell ref="D135:E135"/>
    <mergeCell ref="D136:E136"/>
    <mergeCell ref="D154:E154"/>
    <mergeCell ref="D155:E155"/>
    <mergeCell ref="D156:E156"/>
    <mergeCell ref="D141:E141"/>
    <mergeCell ref="D142:E142"/>
    <mergeCell ref="D151:E151"/>
    <mergeCell ref="D150:E150"/>
    <mergeCell ref="D60:E60"/>
    <mergeCell ref="D61:E61"/>
    <mergeCell ref="D62:E62"/>
    <mergeCell ref="D63:E63"/>
    <mergeCell ref="D119:E119"/>
    <mergeCell ref="A8:P8"/>
    <mergeCell ref="A9:P9"/>
    <mergeCell ref="A11:P11"/>
    <mergeCell ref="A22:A23"/>
    <mergeCell ref="B22:B23"/>
    <mergeCell ref="C22:C23"/>
    <mergeCell ref="D22:D23"/>
    <mergeCell ref="E22:E23"/>
    <mergeCell ref="F22:F23"/>
    <mergeCell ref="G22:G23"/>
    <mergeCell ref="H22:H23"/>
    <mergeCell ref="I22:J22"/>
    <mergeCell ref="K22:O22"/>
    <mergeCell ref="A10:P10"/>
    <mergeCell ref="P22:P23"/>
    <mergeCell ref="A25:P25"/>
    <mergeCell ref="D48:E48"/>
    <mergeCell ref="D49:E49"/>
    <mergeCell ref="D50:E50"/>
    <mergeCell ref="D51:E51"/>
    <mergeCell ref="D52:E52"/>
    <mergeCell ref="D27:E27"/>
    <mergeCell ref="D28:E28"/>
    <mergeCell ref="D29:E29"/>
    <mergeCell ref="D30:E30"/>
    <mergeCell ref="D37:E37"/>
    <mergeCell ref="D38:E38"/>
    <mergeCell ref="D39:E39"/>
    <mergeCell ref="D31:E31"/>
    <mergeCell ref="A35:P35"/>
    <mergeCell ref="D32:E32"/>
    <mergeCell ref="D33:E33"/>
    <mergeCell ref="D34:E34"/>
    <mergeCell ref="D40:E40"/>
    <mergeCell ref="D41:E41"/>
    <mergeCell ref="D42:E42"/>
    <mergeCell ref="D120:E120"/>
    <mergeCell ref="A117:P117"/>
    <mergeCell ref="D140:E140"/>
    <mergeCell ref="A97:P97"/>
    <mergeCell ref="D103:E103"/>
    <mergeCell ref="D104:E104"/>
    <mergeCell ref="D105:E105"/>
    <mergeCell ref="D106:E106"/>
    <mergeCell ref="D67:E67"/>
    <mergeCell ref="D68:E68"/>
    <mergeCell ref="D69:E69"/>
    <mergeCell ref="A65:P65"/>
    <mergeCell ref="D70:E70"/>
    <mergeCell ref="D71:E71"/>
    <mergeCell ref="D64:E64"/>
    <mergeCell ref="A127:P127"/>
    <mergeCell ref="D132:E132"/>
    <mergeCell ref="D133:E133"/>
    <mergeCell ref="D129:E129"/>
    <mergeCell ref="D130:E130"/>
    <mergeCell ref="D54:E54"/>
    <mergeCell ref="A413:P413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A385:P385"/>
    <mergeCell ref="A394:P394"/>
    <mergeCell ref="A403:P403"/>
    <mergeCell ref="A358:P358"/>
    <mergeCell ref="A367:P367"/>
    <mergeCell ref="D161:E161"/>
    <mergeCell ref="A331:P331"/>
    <mergeCell ref="A340:P340"/>
    <mergeCell ref="A376:P376"/>
    <mergeCell ref="D157:E157"/>
    <mergeCell ref="D158:E158"/>
    <mergeCell ref="D145:E145"/>
    <mergeCell ref="D146:E146"/>
    <mergeCell ref="D131:E131"/>
    <mergeCell ref="A312:P312"/>
    <mergeCell ref="A322:P322"/>
    <mergeCell ref="D53:E53"/>
    <mergeCell ref="D43:E43"/>
    <mergeCell ref="D44:E44"/>
    <mergeCell ref="D47:E47"/>
    <mergeCell ref="A45:P45"/>
    <mergeCell ref="D159:E159"/>
    <mergeCell ref="D160:E160"/>
    <mergeCell ref="A75:P75"/>
    <mergeCell ref="A147:P147"/>
    <mergeCell ref="A152:P152"/>
    <mergeCell ref="D121:E121"/>
    <mergeCell ref="D122:E122"/>
    <mergeCell ref="D139:E139"/>
    <mergeCell ref="D143:E143"/>
    <mergeCell ref="D144:E144"/>
    <mergeCell ref="D123:E123"/>
    <mergeCell ref="D124:E124"/>
    <mergeCell ref="D125:E125"/>
    <mergeCell ref="D126:E126"/>
    <mergeCell ref="D57:E57"/>
    <mergeCell ref="D58:E58"/>
    <mergeCell ref="A55:P55"/>
    <mergeCell ref="D59:E59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85" orientation="landscape" blackAndWhite="1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Nikolaeva Marina</cp:lastModifiedBy>
  <cp:lastPrinted>2021-11-12T01:13:09Z</cp:lastPrinted>
  <dcterms:created xsi:type="dcterms:W3CDTF">2016-12-16T05:39:34Z</dcterms:created>
  <dcterms:modified xsi:type="dcterms:W3CDTF">2021-11-23T06:28:02Z</dcterms:modified>
</cp:coreProperties>
</file>